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linova\Desktop\Zastávka\"/>
    </mc:Choice>
  </mc:AlternateContent>
  <bookViews>
    <workbookView xWindow="0" yWindow="0" windowWidth="19200" windowHeight="11775" activeTab="1"/>
  </bookViews>
  <sheets>
    <sheet name="ROZP" sheetId="1" r:id="rId1"/>
    <sheet name="KRYC" sheetId="2" r:id="rId2"/>
  </sheets>
  <definedNames>
    <definedName name="Dodávky" localSheetId="0">ROZP!#REF!</definedName>
    <definedName name="mat">KRYC!$E$19</definedName>
    <definedName name="_xlnm.Print_Titles" localSheetId="0">ROZP!$1:$4</definedName>
    <definedName name="_xlnm.Print_Area" localSheetId="0">ROZP!$A$1:$G$149</definedName>
  </definedNames>
  <calcPr calcId="152511"/>
</workbook>
</file>

<file path=xl/calcChain.xml><?xml version="1.0" encoding="utf-8"?>
<calcChain xmlns="http://schemas.openxmlformats.org/spreadsheetml/2006/main">
  <c r="G143" i="1" l="1"/>
  <c r="G144" i="1" l="1"/>
  <c r="G134" i="1"/>
  <c r="G133" i="1"/>
  <c r="G132" i="1"/>
  <c r="G123" i="1"/>
  <c r="G122" i="1"/>
  <c r="G121" i="1"/>
  <c r="G118" i="1"/>
  <c r="G119" i="1" s="1"/>
  <c r="G107" i="1"/>
  <c r="G140" i="1"/>
  <c r="G139" i="1"/>
  <c r="G9" i="1"/>
  <c r="G8" i="1"/>
  <c r="G7" i="1"/>
  <c r="G112" i="1"/>
  <c r="E110" i="1"/>
  <c r="G110" i="1" s="1"/>
  <c r="G111" i="1"/>
  <c r="G106" i="1"/>
  <c r="G105" i="1"/>
  <c r="G138" i="1"/>
  <c r="G137" i="1"/>
  <c r="G94" i="1"/>
  <c r="E93" i="1"/>
  <c r="G93" i="1" s="1"/>
  <c r="E90" i="1"/>
  <c r="E91" i="1" s="1"/>
  <c r="G91" i="1" s="1"/>
  <c r="E75" i="1"/>
  <c r="E76" i="1" s="1"/>
  <c r="G76" i="1" s="1"/>
  <c r="G74" i="1"/>
  <c r="G89" i="1"/>
  <c r="G44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46" i="1"/>
  <c r="G47" i="1"/>
  <c r="G48" i="1"/>
  <c r="G49" i="1"/>
  <c r="G50" i="1"/>
  <c r="G51" i="1"/>
  <c r="G52" i="1"/>
  <c r="G53" i="1"/>
  <c r="G54" i="1"/>
  <c r="G55" i="1"/>
  <c r="G56" i="1"/>
  <c r="G57" i="1"/>
  <c r="G86" i="1"/>
  <c r="G87" i="1"/>
  <c r="G88" i="1"/>
  <c r="G92" i="1"/>
  <c r="E36" i="1"/>
  <c r="G36" i="1" s="1"/>
  <c r="G28" i="1"/>
  <c r="G27" i="1"/>
  <c r="G26" i="1"/>
  <c r="G25" i="1"/>
  <c r="G17" i="1"/>
  <c r="G16" i="1"/>
  <c r="E15" i="1"/>
  <c r="G15" i="1" s="1"/>
  <c r="E14" i="1"/>
  <c r="G14" i="1" s="1"/>
  <c r="G10" i="1"/>
  <c r="G24" i="1"/>
  <c r="G23" i="1"/>
  <c r="G45" i="1"/>
  <c r="G115" i="1"/>
  <c r="G116" i="1" s="1"/>
  <c r="G20" i="1"/>
  <c r="E101" i="1"/>
  <c r="G101" i="1" s="1"/>
  <c r="E99" i="1"/>
  <c r="G99" i="1" s="1"/>
  <c r="E98" i="1"/>
  <c r="G98" i="1" s="1"/>
  <c r="E100" i="1"/>
  <c r="G100" i="1" s="1"/>
  <c r="E102" i="1"/>
  <c r="G102" i="1" s="1"/>
  <c r="G13" i="1"/>
  <c r="G21" i="1"/>
  <c r="G97" i="1"/>
  <c r="E3" i="2"/>
  <c r="N12" i="2"/>
  <c r="G22" i="1"/>
  <c r="E33" i="1"/>
  <c r="G33" i="1" s="1"/>
  <c r="E30" i="1"/>
  <c r="G30" i="1" s="1"/>
  <c r="G35" i="1"/>
  <c r="E37" i="1"/>
  <c r="E38" i="1" s="1"/>
  <c r="G38" i="1" s="1"/>
  <c r="E32" i="1"/>
  <c r="G32" i="1" s="1"/>
  <c r="E39" i="1"/>
  <c r="G39" i="1" s="1"/>
  <c r="E34" i="1"/>
  <c r="G34" i="1" s="1"/>
  <c r="E31" i="1"/>
  <c r="G31" i="1" s="1"/>
  <c r="E83" i="1"/>
  <c r="G83" i="1" s="1"/>
  <c r="G82" i="1"/>
  <c r="G40" i="1"/>
  <c r="E41" i="1"/>
  <c r="G41" i="1" s="1"/>
  <c r="E80" i="1"/>
  <c r="E81" i="1" s="1"/>
  <c r="G81" i="1" s="1"/>
  <c r="G11" i="1"/>
  <c r="G130" i="1"/>
  <c r="G108" i="1"/>
  <c r="E25" i="2"/>
  <c r="N30" i="2"/>
  <c r="P30" i="2" s="1"/>
  <c r="P31" i="2" s="1"/>
  <c r="G135" i="1" l="1"/>
  <c r="G124" i="1"/>
  <c r="G37" i="1"/>
  <c r="G141" i="1"/>
  <c r="G113" i="1"/>
  <c r="G80" i="1"/>
  <c r="E77" i="1"/>
  <c r="G77" i="1" s="1"/>
  <c r="G95" i="1"/>
  <c r="E79" i="1"/>
  <c r="G79" i="1" s="1"/>
  <c r="E78" i="1"/>
  <c r="G78" i="1" s="1"/>
  <c r="G18" i="1"/>
  <c r="G103" i="1"/>
  <c r="G42" i="1"/>
  <c r="G84" i="1" l="1"/>
  <c r="G146" i="1" s="1"/>
  <c r="G147" i="1" s="1"/>
  <c r="G148" i="1" s="1"/>
</calcChain>
</file>

<file path=xl/sharedStrings.xml><?xml version="1.0" encoding="utf-8"?>
<sst xmlns="http://schemas.openxmlformats.org/spreadsheetml/2006/main" count="425" uniqueCount="213">
  <si>
    <t>P.Č.</t>
  </si>
  <si>
    <t>Kód položky</t>
  </si>
  <si>
    <t>Popis</t>
  </si>
  <si>
    <t>MJ</t>
  </si>
  <si>
    <t>Množství celkem</t>
  </si>
  <si>
    <t>Cena jednotková</t>
  </si>
  <si>
    <t>Cena celkem</t>
  </si>
  <si>
    <t>Práce a dodávky HSV</t>
  </si>
  <si>
    <t>m2</t>
  </si>
  <si>
    <t>MAT</t>
  </si>
  <si>
    <t>kus</t>
  </si>
  <si>
    <t>m3</t>
  </si>
  <si>
    <t>KRYCÍ LIST ROZPOČTU</t>
  </si>
  <si>
    <t>JKSO</t>
  </si>
  <si>
    <t/>
  </si>
  <si>
    <t>EČO</t>
  </si>
  <si>
    <t>Místo</t>
  </si>
  <si>
    <t>IČO</t>
  </si>
  <si>
    <t>DRČ</t>
  </si>
  <si>
    <t xml:space="preserve"> </t>
  </si>
  <si>
    <t>Objednávatel</t>
  </si>
  <si>
    <t>Projektant</t>
  </si>
  <si>
    <t>Zhotovitel</t>
  </si>
  <si>
    <t>Rozpočet číslo</t>
  </si>
  <si>
    <t>Zpracoval</t>
  </si>
  <si>
    <t>Položek</t>
  </si>
  <si>
    <t>Měrné a účelové jednotky</t>
  </si>
  <si>
    <t>Počet</t>
  </si>
  <si>
    <t>Náklady / 1 m.j.</t>
  </si>
  <si>
    <t xml:space="preserve">  Rozpočtové náklady v  </t>
  </si>
  <si>
    <t>Kč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</si>
  <si>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</si>
  <si>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</si>
  <si>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</si>
  <si>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</si>
  <si>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</si>
  <si>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</si>
  <si>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</si>
  <si>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</si>
  <si>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</si>
  <si>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</si>
  <si>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</si>
  <si>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</si>
  <si>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</si>
  <si>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</si>
  <si>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</si>
  <si>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</si>
  <si>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</si>
  <si>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</si>
  <si>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</si>
  <si>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</si>
  <si>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ZRN ( ř. 1-6 )</t>
  </si>
  <si>
    <t>DN ( ř. 8-11 )</t>
  </si>
  <si>
    <t>NUS ( ř. 13-18 )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</si>
  <si>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</si>
  <si>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</si>
  <si>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</si>
  <si>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</si>
  <si>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</si>
  <si>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</si>
  <si>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</si>
  <si>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</si>
  <si>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</si>
  <si>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(ř.23-25)</t>
  </si>
  <si>
    <t>E</t>
  </si>
  <si>
    <t>Přípočty a odpočty</t>
  </si>
  <si>
    <t>Dodávky objednavatele</t>
  </si>
  <si>
    <t>Klouzavá doložka</t>
  </si>
  <si>
    <t>Zvýhodnění + -</t>
  </si>
  <si>
    <t>ks</t>
  </si>
  <si>
    <t>CELKEM</t>
  </si>
  <si>
    <t>184102115</t>
  </si>
  <si>
    <t>Výsadba dřeviny s balem do jamky se zalitím v rovině a svahu do 1:5 D balu do 0,6 m</t>
  </si>
  <si>
    <t>Ochrana dřevin před okusem chráničem z bambusu v rovině a svahu do 1:5</t>
  </si>
  <si>
    <t>kg</t>
  </si>
  <si>
    <t>185851111</t>
  </si>
  <si>
    <t>Dovoz vody pro zálivku rostlin za vzdálenost do 6000 m</t>
  </si>
  <si>
    <t>183403153</t>
  </si>
  <si>
    <t>183403161</t>
  </si>
  <si>
    <t>180402111</t>
  </si>
  <si>
    <t>STROMY</t>
  </si>
  <si>
    <t>celkem:</t>
  </si>
  <si>
    <t>TRÁVNÍK</t>
  </si>
  <si>
    <t>ROZPOČET</t>
  </si>
  <si>
    <t>Pokos nově založeného trávníku s odvozem pokosené hmoty</t>
  </si>
  <si>
    <t>kpl</t>
  </si>
  <si>
    <t>Jamky pro výsadbu s výměnou půdy 50% horniny tř 1-4 objem do 0,4 m3 v rovině a svahu do 1:5</t>
  </si>
  <si>
    <t>184921093</t>
  </si>
  <si>
    <t>183403151</t>
  </si>
  <si>
    <t xml:space="preserve">Obdělání půdy válením, v rovině </t>
  </si>
  <si>
    <t>Směs travní parková 30 g/m2</t>
  </si>
  <si>
    <t>Založení trávníku parkového výsevem v rovině</t>
  </si>
  <si>
    <t>Půdní kondicioner 0,5kg/strom</t>
  </si>
  <si>
    <t>Zalití rostlin vodou plocha nad 20 m2 80l/strom</t>
  </si>
  <si>
    <t>ZEMNÍ PRÁCE</t>
  </si>
  <si>
    <t>182001121</t>
  </si>
  <si>
    <t>Plošná úprava terénu hornina tř 1 - 4 nerovnosti do +/-150 mm v rovinně a svahu do 1:5</t>
  </si>
  <si>
    <t>Rozrušení půdy v rovině</t>
  </si>
  <si>
    <t>Výsadba trvalek do připravené půdy se zalitím</t>
  </si>
  <si>
    <t>Obdělání půdy hrabáním, v rovině - 40%</t>
  </si>
  <si>
    <t>Obdělání půdy smykováním, v rovině - 60%</t>
  </si>
  <si>
    <t>PŘESUN HMOT</t>
  </si>
  <si>
    <t>998231311</t>
  </si>
  <si>
    <t>t</t>
  </si>
  <si>
    <t>184202123</t>
  </si>
  <si>
    <t>Ukotvení kmene dřevin kůly D do 0,1 m a délky do 3 m</t>
  </si>
  <si>
    <t>184804111</t>
  </si>
  <si>
    <t>Chránička z bambusu</t>
  </si>
  <si>
    <t>183205111</t>
  </si>
  <si>
    <t>Založení záhonu v rovině a svahu do 1:5 zemina tř 1 a 2</t>
  </si>
  <si>
    <t>15%</t>
  </si>
  <si>
    <t>21%</t>
  </si>
  <si>
    <t>Mulčování rostlin tl mulče do 0,1 m v rovině a svahu do 1:5 /kůra/</t>
  </si>
  <si>
    <t>183101212</t>
  </si>
  <si>
    <t>Jamky pro výsadbu s výměnou 50 % půdy zeminy tř 1 až 4 objem do 0,02 m3 v rovině a svahu do 1:5</t>
  </si>
  <si>
    <t>184102111</t>
  </si>
  <si>
    <t>Výsadba dřeviny s balem D do 0,2 m do jamky se zalitím v rovině a svahu do 1:5</t>
  </si>
  <si>
    <t>Hnojivé tablety 1 ks / rostlina</t>
  </si>
  <si>
    <t>Půdní kondicioner 0,05 kg/rostlina</t>
  </si>
  <si>
    <t>Zalití rostlin vodou 5 l/rostlina (rostlina * 0,005)</t>
  </si>
  <si>
    <t>Mulčování rostlin tl do 0,1 m v rovině a svahu do 1:5</t>
  </si>
  <si>
    <t>R</t>
  </si>
  <si>
    <t>KEŘE</t>
  </si>
  <si>
    <t xml:space="preserve">Mulčování rostlin tl mulče do 0,05 m v rovině a svahu do 1:5  </t>
  </si>
  <si>
    <t>m</t>
  </si>
  <si>
    <t>Přesun hmot</t>
  </si>
  <si>
    <t>Drobný štěrk - mulč, fr. 8-16, včetně nákupu a dovozu Zdroj dtto kamenivo do gabionů</t>
  </si>
  <si>
    <t>Tyče dřevěné - kůly ke stromům dl. 250 cm,, průměr 60 mm, 3 ks /strom</t>
  </si>
  <si>
    <t xml:space="preserve">Chemické odplevelení půdy před založením kultury v rovině </t>
  </si>
  <si>
    <t>PŘÍPRAVA ÚZEMÍ</t>
  </si>
  <si>
    <t>Datum : duben 2015</t>
  </si>
  <si>
    <t>Stavba : TERAPEUTICKÁ ZAHRADA DOMOVA PRO SENIORY, ZASTÁVKA</t>
  </si>
  <si>
    <t>ZASTÁVKA</t>
  </si>
  <si>
    <t>Prunus serullata 'Shirotae' / obv. km. 14 - 16 cm/</t>
  </si>
  <si>
    <t>Malus toringo 'Bouwers Beauty' /obv. km. 12 - 14 cm/</t>
  </si>
  <si>
    <t>Amelanchier arborea 'Robin Hill' / obv. km. 14 - 16 cm/</t>
  </si>
  <si>
    <t>Carpinus betulus 'Frans Fontaine' /KTS, v. 200 - 250 cm/</t>
  </si>
  <si>
    <t>Prunus avium 'Plena' /obv. km. 14 – 16 cm/</t>
  </si>
  <si>
    <t>Cercidiphyllum japonicum /obv. km. 14 - 16 cm/</t>
  </si>
  <si>
    <t>Tilia cordata 'Greenspire' / obv. km. 14 - 16 cm/</t>
  </si>
  <si>
    <t>Malus 'Van Eseltine' / v. 250 cm/</t>
  </si>
  <si>
    <t>Sorbus aria 'Magnifica' / obv. km. 14 - 16 cm/</t>
  </si>
  <si>
    <t>Carpinus betulus / v. 100 - 120 cm/</t>
  </si>
  <si>
    <t>Buddleia davidii / v. 60 - 80 cm/</t>
  </si>
  <si>
    <t>Viburnum plicatum 'Mariesii' / v. 60 - 80 cm/</t>
  </si>
  <si>
    <t>Viburnum burkwoodii / v. 60 - 80 cm/</t>
  </si>
  <si>
    <t>Spiraea cinerea / v. 40 - 60 cm/</t>
  </si>
  <si>
    <t>Spiraea x vanhouttei / v. 60 - 80 cm/</t>
  </si>
  <si>
    <t>Viburnum opulus 'Roseum' /v. 60 - 80 cm/</t>
  </si>
  <si>
    <t xml:space="preserve">Deutzia gracilis / v. 40 - 60 cm/ </t>
  </si>
  <si>
    <t>Syringa meyeri 'Palibin' / v. 40 - 60 cm/</t>
  </si>
  <si>
    <t>Philadephus coronarius 'Belle Etoile' / v. 40 - 60 cm/</t>
  </si>
  <si>
    <t>Philadelphus coronarius / v. 60 - 80 cm/</t>
  </si>
  <si>
    <t>Euonymus verrucosus / v. 60 - 80 cm/</t>
  </si>
  <si>
    <t>Jasminum nudiflorum / v. 40 - 60 cm/</t>
  </si>
  <si>
    <t>Lonicera nitida / v: 40 - 60 cm/</t>
  </si>
  <si>
    <t>Ligustrum vulgare 'AtrovirensS' / v. 40 - 60 cm/</t>
  </si>
  <si>
    <t>Viburnum farreri 'Nanum' / v. 40 - 60 cm/</t>
  </si>
  <si>
    <t>Rosa hugonis / v. 60 - 80 cm/</t>
  </si>
  <si>
    <t>Rosa pimpinelifolia / v. 60 - 80 cm/</t>
  </si>
  <si>
    <t>Nothofagus / v. 60 - 80 cm/</t>
  </si>
  <si>
    <t>Amelanchier lamarckii / v. 60 - 80 cm/</t>
  </si>
  <si>
    <t>Hydrangea paniculata 'Limelight' / v. 60 - 80 cm/</t>
  </si>
  <si>
    <t>Aronia melanocarpa 'Nero' / v. 40 - 60 cm/</t>
  </si>
  <si>
    <t>Rybíz červený / v. 40 - 60 cm/</t>
  </si>
  <si>
    <t>Cornus mas / v. 60 - 80 cm/</t>
  </si>
  <si>
    <t>Forsythia intermedia / v. 60 - 80 cm/</t>
  </si>
  <si>
    <t>TRVALKY, TRAVINY A CIBULOVINY</t>
  </si>
  <si>
    <t>Trvalky kontejnerované</t>
  </si>
  <si>
    <t>Traviny kontejnerované</t>
  </si>
  <si>
    <t>Cibuloviny</t>
  </si>
  <si>
    <t>Perovskia atriplicifolia / v. 40 - 60 cm/</t>
  </si>
  <si>
    <t>Uložení štěrku, fr. 16 - 32,  tl 100 mm</t>
  </si>
  <si>
    <t>Kácení stromu jehličnatého na svahu od 1:5 do 1:2 o prům. kmene  přes 200 do 300mm</t>
  </si>
  <si>
    <t>Odstranění pařezu na svahu od 1:5 do 1:2 o prům kmene přes 200 do 300 mm</t>
  </si>
  <si>
    <t>Odstranění nevhodných dřevin o prům kmene do 100 mm s odstraněním pařezů na svahu přes 1:5 do 1:2</t>
  </si>
  <si>
    <t>Bourání plotů výšky do 250 cm, s uložením hmot na skládku z drátěného pletiva</t>
  </si>
  <si>
    <t>Svahování trvalých svahů do projektovaných profilů v hornině tř. 1 až 4</t>
  </si>
  <si>
    <t>Dřevěné kůly - 7 ks /akát/ hrubě opracované včetně ošetření proti plísni a dřevokazným houbám, průměr 20 cm, výška 5 m</t>
  </si>
  <si>
    <t>Příplatek k cenám za odklon od svislice do 45 °</t>
  </si>
  <si>
    <t>KONSTRUKCE PRO STÍNĚNÍ</t>
  </si>
  <si>
    <t>Stínové textilní plachty /5 ks, strana trojúhelníku 5 m/ s oky a háčky na uchycení se zesílenými okraji včetně montáže</t>
  </si>
  <si>
    <t xml:space="preserve">Dodávka štěrku fr. 16 - 32 </t>
  </si>
  <si>
    <t>Zdivo nadzákl. opěr obkladní z lom. kamene vč.dodávky nového lomového kamene, včetně stavby zídky</t>
  </si>
  <si>
    <t>Hnojivé tablety 5ks / strom</t>
  </si>
  <si>
    <t>Kůra mulčovací /štěpka včetně nákupu a dovozu</t>
  </si>
  <si>
    <t>Kůra mulčovací / štěpka včetně nákupu a dovozu</t>
  </si>
  <si>
    <t xml:space="preserve">Kůra mulčovací/štěpka, včetně nákupu a dovozu </t>
  </si>
  <si>
    <t>Osazení dřevěných jednotlivých kůlů do jam s vykopání a se zadusáním do betonu</t>
  </si>
  <si>
    <t>Uložení štěrku, fr. 16 - 32,  tl 100 mm, včteně odkopání terénu</t>
  </si>
  <si>
    <t>BETONÉ ZÍDKY</t>
  </si>
  <si>
    <t>VODNÍ PRVEK</t>
  </si>
  <si>
    <t>Betonové prefabrikáty dodávka včetně montáže</t>
  </si>
  <si>
    <t>ŠTĚRKOVÁ PLOCHA S KAMENY</t>
  </si>
  <si>
    <t>DLÁŽDĚNÉ CESTY A PLOCHY - BETONOVÁ DLAŽBA 100 X 200 X 50</t>
  </si>
  <si>
    <t>DLÁŽDĚNÉ PLOCHY - BETONOVÁ DLAŽBA 400 X 400 X 50</t>
  </si>
  <si>
    <t>Dodávka betonová dlažba  400*400*50</t>
  </si>
  <si>
    <t>Dodávka betonové dlažby 100*200*50</t>
  </si>
  <si>
    <t>Objednavatel</t>
  </si>
  <si>
    <t>Buxus sempervirens / v. 30 - 40 cm/</t>
  </si>
  <si>
    <t>Hydrangea arborescens 'Annabelle' / v. 40 - 60 cm/</t>
  </si>
  <si>
    <t>Dodávka a uloženísolitérních kamenů /rozměry 0,5 - 1,5m/</t>
  </si>
  <si>
    <t>Dodávka vodního prvku včetně montáže a technologie viz. technická zpráva</t>
  </si>
  <si>
    <t>Cena celkem bez DPH</t>
  </si>
  <si>
    <t>Cena celkem vč. DPH</t>
  </si>
  <si>
    <t>DPH 21%</t>
  </si>
  <si>
    <t>Domov pro seniory Zastávka</t>
  </si>
  <si>
    <t>Bc. Josef Hort</t>
  </si>
  <si>
    <t>Dodávka zahradnický substrát</t>
  </si>
  <si>
    <t>Lonicera kamtschatica / v. 40 - 60 cm/</t>
  </si>
  <si>
    <t>Caryopteris x clandonensis / v. 40 - 60 cm/</t>
  </si>
  <si>
    <t>SUCHÉ ZÍDKY - délka zídek - 19,5 m</t>
  </si>
  <si>
    <t>Zemní práce, osazení obrub, podkladní hrubá drť tl. 160mm a střední drť 40 mm včetně  hutnění a osazení lemu do betonu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</si>
</sst>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"/>
    <numFmt numFmtId="165" formatCode="#,##0.000"/>
    <numFmt numFmtId="166" formatCode="#,##0.000;\-#,##0.000"/>
    <numFmt numFmtId="167" formatCode="#,##0.00;\-#,##0.00"/>
    <numFmt numFmtId="168" formatCode="#,##0.0"/>
    <numFmt numFmtId="169" formatCode="#,##0.00\ &quot;Kč&quot;"/>
  </numFmts>
  <fonts count="34" x14ac:knownFonts="1">
    <font>
      <sz val="10"/>
      <name val="Arial"/>
      <charset val="238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8"/>
      <color indexed="20"/>
      <name val="Arial CE"/>
      <charset val="238"/>
    </font>
    <font>
      <b/>
      <sz val="7"/>
      <color indexed="18"/>
      <name val="Arial CE"/>
      <charset val="238"/>
    </font>
    <font>
      <sz val="10"/>
      <name val="Arial"/>
      <family val="2"/>
      <charset val="238"/>
    </font>
    <font>
      <b/>
      <sz val="20"/>
      <name val="Arial CE"/>
      <charset val="238"/>
    </font>
    <font>
      <b/>
      <sz val="20"/>
      <color indexed="1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7"/>
      <name val="Arial CE"/>
      <charset val="238"/>
    </font>
    <font>
      <b/>
      <sz val="12"/>
      <name val="Arial CE"/>
      <charset val="238"/>
    </font>
    <font>
      <b/>
      <sz val="10"/>
      <color indexed="18"/>
      <name val="Arial CE"/>
      <charset val="238"/>
    </font>
    <font>
      <b/>
      <sz val="8"/>
      <name val="Arial CE"/>
      <charset val="238"/>
    </font>
    <font>
      <b/>
      <sz val="10"/>
      <color indexed="10"/>
      <name val="Arial CE"/>
      <charset val="238"/>
    </font>
    <font>
      <sz val="10"/>
      <name val="Arial CE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theme="3"/>
      <name val="Arial"/>
      <family val="2"/>
      <charset val="238"/>
    </font>
    <font>
      <sz val="10"/>
      <color rgb="FFFF0000"/>
      <name val="Arial"/>
      <family val="2"/>
      <charset val="238"/>
    </font>
    <font>
      <sz val="7"/>
      <color theme="3"/>
      <name val="Arial CE"/>
      <charset val="238"/>
    </font>
    <font>
      <b/>
      <sz val="7"/>
      <color rgb="FF002060"/>
      <name val="Arial CE"/>
      <charset val="238"/>
    </font>
    <font>
      <sz val="7"/>
      <color theme="4"/>
      <name val="Arial CE"/>
      <charset val="238"/>
    </font>
    <font>
      <sz val="7"/>
      <color rgb="FF002060"/>
      <name val="Arial CE"/>
      <charset val="238"/>
    </font>
    <font>
      <sz val="10"/>
      <color rgb="FF002060"/>
      <name val="Arial"/>
      <family val="2"/>
      <charset val="238"/>
    </font>
    <font>
      <sz val="7"/>
      <color rgb="FF0070C0"/>
      <name val="Arial"/>
      <family val="2"/>
      <charset val="238"/>
    </font>
    <font>
      <sz val="7"/>
      <color rgb="FF0070C0"/>
      <name val="Arial CE"/>
      <charset val="238"/>
    </font>
    <font>
      <sz val="10"/>
      <color rgb="FFFF3399"/>
      <name val="Arial"/>
      <family val="2"/>
      <charset val="238"/>
    </font>
    <font>
      <sz val="10"/>
      <color rgb="FF0070C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314">
    <xf numFmtId="0" fontId="0" fillId="0" borderId="0" xfId="0"/>
    <xf numFmtId="164" fontId="6" fillId="4" borderId="0" xfId="0" applyNumberFormat="1" applyFont="1" applyFill="1" applyBorder="1" applyAlignment="1" applyProtection="1">
      <alignment horizontal="center"/>
    </xf>
    <xf numFmtId="164" fontId="6" fillId="4" borderId="0" xfId="0" applyNumberFormat="1" applyFont="1" applyFill="1" applyBorder="1" applyAlignment="1" applyProtection="1">
      <alignment horizontal="left" wrapText="1"/>
    </xf>
    <xf numFmtId="165" fontId="6" fillId="4" borderId="0" xfId="0" applyNumberFormat="1" applyFont="1" applyFill="1" applyBorder="1" applyAlignment="1" applyProtection="1">
      <alignment horizontal="right"/>
    </xf>
    <xf numFmtId="4" fontId="6" fillId="4" borderId="0" xfId="0" applyNumberFormat="1" applyFont="1" applyFill="1" applyBorder="1" applyAlignment="1" applyProtection="1">
      <alignment horizontal="right"/>
    </xf>
    <xf numFmtId="0" fontId="23" fillId="0" borderId="0" xfId="0" applyFont="1"/>
    <xf numFmtId="4" fontId="23" fillId="0" borderId="0" xfId="0" applyNumberFormat="1" applyFont="1"/>
    <xf numFmtId="164" fontId="2" fillId="4" borderId="1" xfId="0" applyNumberFormat="1" applyFont="1" applyFill="1" applyBorder="1" applyAlignment="1" applyProtection="1">
      <alignment horizontal="center" vertical="center"/>
    </xf>
    <xf numFmtId="4" fontId="2" fillId="4" borderId="1" xfId="0" applyNumberFormat="1" applyFont="1" applyFill="1" applyBorder="1" applyAlignment="1" applyProtection="1">
      <alignment horizontal="right" vertical="center"/>
    </xf>
    <xf numFmtId="0" fontId="0" fillId="0" borderId="0" xfId="0" applyBorder="1"/>
    <xf numFmtId="0" fontId="23" fillId="0" borderId="0" xfId="0" applyFont="1" applyBorder="1"/>
    <xf numFmtId="0" fontId="8" fillId="0" borderId="0" xfId="0" applyFont="1" applyBorder="1"/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10" fillId="0" borderId="3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vertical="center"/>
    </xf>
    <xf numFmtId="0" fontId="11" fillId="0" borderId="6" xfId="0" applyNumberFormat="1" applyFont="1" applyFill="1" applyBorder="1" applyAlignment="1" applyProtection="1">
      <alignment vertical="center"/>
    </xf>
    <xf numFmtId="0" fontId="11" fillId="0" borderId="7" xfId="0" applyNumberFormat="1" applyFont="1" applyFill="1" applyBorder="1" applyAlignment="1" applyProtection="1">
      <alignment vertical="center"/>
    </xf>
    <xf numFmtId="0" fontId="11" fillId="0" borderId="8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3" borderId="9" xfId="0" applyNumberFormat="1" applyFont="1" applyFill="1" applyBorder="1" applyAlignment="1" applyProtection="1">
      <alignment vertical="center"/>
    </xf>
    <xf numFmtId="0" fontId="11" fillId="3" borderId="10" xfId="0" applyNumberFormat="1" applyFont="1" applyFill="1" applyBorder="1" applyAlignment="1" applyProtection="1">
      <alignment horizontal="right" vertical="center"/>
    </xf>
    <xf numFmtId="164" fontId="11" fillId="0" borderId="0" xfId="0" applyNumberFormat="1" applyFont="1" applyFill="1" applyAlignment="1" applyProtection="1">
      <alignment vertical="center"/>
    </xf>
    <xf numFmtId="164" fontId="11" fillId="3" borderId="11" xfId="0" applyNumberFormat="1" applyFont="1" applyFill="1" applyBorder="1" applyAlignment="1" applyProtection="1">
      <alignment vertical="center"/>
    </xf>
    <xf numFmtId="0" fontId="11" fillId="3" borderId="10" xfId="0" applyNumberFormat="1" applyFont="1" applyFill="1" applyBorder="1" applyAlignment="1" applyProtection="1">
      <alignment vertical="center"/>
    </xf>
    <xf numFmtId="0" fontId="11" fillId="0" borderId="12" xfId="0" applyNumberFormat="1" applyFont="1" applyFill="1" applyBorder="1" applyAlignment="1" applyProtection="1">
      <alignment vertical="center"/>
    </xf>
    <xf numFmtId="0" fontId="11" fillId="3" borderId="0" xfId="0" applyNumberFormat="1" applyFont="1" applyFill="1" applyAlignment="1" applyProtection="1">
      <alignment vertical="center"/>
    </xf>
    <xf numFmtId="0" fontId="11" fillId="3" borderId="13" xfId="0" applyNumberFormat="1" applyFont="1" applyFill="1" applyBorder="1" applyAlignment="1" applyProtection="1">
      <alignment horizontal="right" vertical="center"/>
    </xf>
    <xf numFmtId="164" fontId="11" fillId="3" borderId="14" xfId="0" applyNumberFormat="1" applyFont="1" applyFill="1" applyBorder="1" applyAlignment="1" applyProtection="1">
      <alignment vertical="center"/>
    </xf>
    <xf numFmtId="0" fontId="11" fillId="3" borderId="13" xfId="0" applyNumberFormat="1" applyFont="1" applyFill="1" applyBorder="1" applyAlignment="1" applyProtection="1">
      <alignment vertical="center"/>
    </xf>
    <xf numFmtId="0" fontId="11" fillId="3" borderId="15" xfId="0" applyNumberFormat="1" applyFont="1" applyFill="1" applyBorder="1" applyAlignment="1" applyProtection="1">
      <alignment vertical="center"/>
    </xf>
    <xf numFmtId="0" fontId="11" fillId="3" borderId="16" xfId="0" applyNumberFormat="1" applyFont="1" applyFill="1" applyBorder="1" applyAlignment="1" applyProtection="1">
      <alignment horizontal="right" vertical="center"/>
    </xf>
    <xf numFmtId="164" fontId="11" fillId="3" borderId="17" xfId="0" applyNumberFormat="1" applyFont="1" applyFill="1" applyBorder="1" applyAlignment="1" applyProtection="1">
      <alignment vertical="center"/>
    </xf>
    <xf numFmtId="0" fontId="11" fillId="0" borderId="8" xfId="0" applyNumberFormat="1" applyFont="1" applyFill="1" applyBorder="1" applyAlignment="1" applyProtection="1"/>
    <xf numFmtId="0" fontId="11" fillId="0" borderId="0" xfId="0" applyNumberFormat="1" applyFont="1" applyFill="1" applyAlignment="1" applyProtection="1"/>
    <xf numFmtId="0" fontId="11" fillId="0" borderId="0" xfId="0" applyNumberFormat="1" applyFont="1" applyFill="1" applyAlignment="1" applyProtection="1">
      <alignment horizontal="right"/>
    </xf>
    <xf numFmtId="0" fontId="11" fillId="0" borderId="12" xfId="0" applyNumberFormat="1" applyFont="1" applyFill="1" applyBorder="1" applyAlignment="1" applyProtection="1"/>
    <xf numFmtId="164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164" fontId="11" fillId="0" borderId="1" xfId="0" applyNumberFormat="1" applyFont="1" applyFill="1" applyBorder="1" applyAlignment="1" applyProtection="1">
      <alignment horizontal="left" vertical="center"/>
    </xf>
    <xf numFmtId="164" fontId="11" fillId="0" borderId="18" xfId="0" applyNumberFormat="1" applyFont="1" applyFill="1" applyBorder="1" applyAlignment="1" applyProtection="1">
      <alignment horizontal="left" vertical="center"/>
    </xf>
    <xf numFmtId="0" fontId="11" fillId="0" borderId="19" xfId="0" applyNumberFormat="1" applyFont="1" applyFill="1" applyBorder="1" applyAlignment="1" applyProtection="1">
      <alignment vertical="center"/>
    </xf>
    <xf numFmtId="164" fontId="11" fillId="0" borderId="18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164" fontId="11" fillId="0" borderId="1" xfId="0" applyNumberFormat="1" applyFont="1" applyFill="1" applyBorder="1" applyAlignment="1" applyProtection="1">
      <alignment vertical="center"/>
    </xf>
    <xf numFmtId="0" fontId="11" fillId="0" borderId="20" xfId="0" applyNumberFormat="1" applyFont="1" applyFill="1" applyBorder="1" applyAlignment="1" applyProtection="1">
      <alignment vertical="center"/>
    </xf>
    <xf numFmtId="164" fontId="11" fillId="0" borderId="1" xfId="0" applyNumberFormat="1" applyFont="1" applyFill="1" applyBorder="1" applyAlignment="1" applyProtection="1">
      <alignment horizontal="center" vertical="center"/>
    </xf>
    <xf numFmtId="3" fontId="11" fillId="0" borderId="1" xfId="0" applyNumberFormat="1" applyFont="1" applyFill="1" applyBorder="1" applyAlignment="1" applyProtection="1">
      <alignment horizontal="right" vertical="center"/>
    </xf>
    <xf numFmtId="0" fontId="11" fillId="0" borderId="21" xfId="0" applyNumberFormat="1" applyFont="1" applyFill="1" applyBorder="1" applyAlignment="1" applyProtection="1">
      <alignment vertical="center"/>
    </xf>
    <xf numFmtId="0" fontId="11" fillId="0" borderId="22" xfId="0" applyNumberFormat="1" applyFont="1" applyFill="1" applyBorder="1" applyAlignment="1" applyProtection="1">
      <alignment vertical="center"/>
    </xf>
    <xf numFmtId="0" fontId="11" fillId="0" borderId="23" xfId="0" applyNumberFormat="1" applyFont="1" applyFill="1" applyBorder="1" applyAlignment="1" applyProtection="1">
      <alignment vertical="center"/>
    </xf>
    <xf numFmtId="0" fontId="13" fillId="0" borderId="5" xfId="0" applyNumberFormat="1" applyFont="1" applyFill="1" applyBorder="1" applyAlignment="1" applyProtection="1">
      <alignment vertical="center"/>
    </xf>
    <xf numFmtId="0" fontId="13" fillId="0" borderId="6" xfId="0" applyNumberFormat="1" applyFont="1" applyFill="1" applyBorder="1" applyAlignment="1" applyProtection="1">
      <alignment vertical="center"/>
    </xf>
    <xf numFmtId="0" fontId="13" fillId="0" borderId="7" xfId="0" applyNumberFormat="1" applyFont="1" applyFill="1" applyBorder="1" applyAlignment="1" applyProtection="1">
      <alignment vertical="center"/>
    </xf>
    <xf numFmtId="0" fontId="12" fillId="0" borderId="24" xfId="0" applyNumberFormat="1" applyFont="1" applyFill="1" applyBorder="1" applyAlignment="1" applyProtection="1">
      <alignment vertical="center"/>
    </xf>
    <xf numFmtId="0" fontId="12" fillId="0" borderId="20" xfId="0" applyNumberFormat="1" applyFont="1" applyFill="1" applyBorder="1" applyAlignment="1" applyProtection="1">
      <alignment vertical="center"/>
    </xf>
    <xf numFmtId="164" fontId="12" fillId="0" borderId="20" xfId="0" applyNumberFormat="1" applyFont="1" applyFill="1" applyBorder="1" applyAlignment="1" applyProtection="1">
      <alignment vertical="center"/>
    </xf>
    <xf numFmtId="0" fontId="12" fillId="0" borderId="18" xfId="0" applyNumberFormat="1" applyFont="1" applyFill="1" applyBorder="1" applyAlignment="1" applyProtection="1">
      <alignment vertical="center"/>
    </xf>
    <xf numFmtId="0" fontId="12" fillId="0" borderId="19" xfId="0" applyNumberFormat="1" applyFont="1" applyFill="1" applyBorder="1" applyAlignment="1" applyProtection="1">
      <alignment vertical="center"/>
    </xf>
    <xf numFmtId="0" fontId="12" fillId="0" borderId="25" xfId="0" applyNumberFormat="1" applyFont="1" applyFill="1" applyBorder="1" applyAlignment="1" applyProtection="1">
      <alignment vertical="center"/>
    </xf>
    <xf numFmtId="0" fontId="12" fillId="0" borderId="24" xfId="0" applyNumberFormat="1" applyFont="1" applyFill="1" applyBorder="1" applyAlignment="1" applyProtection="1">
      <alignment horizontal="left" vertical="center"/>
    </xf>
    <xf numFmtId="0" fontId="12" fillId="0" borderId="20" xfId="0" applyNumberFormat="1" applyFont="1" applyFill="1" applyBorder="1" applyAlignment="1" applyProtection="1">
      <alignment horizontal="left" vertical="center"/>
    </xf>
    <xf numFmtId="0" fontId="12" fillId="0" borderId="19" xfId="0" applyNumberFormat="1" applyFont="1" applyFill="1" applyBorder="1" applyAlignment="1" applyProtection="1">
      <alignment horizontal="left" vertical="center"/>
    </xf>
    <xf numFmtId="0" fontId="12" fillId="0" borderId="26" xfId="0" applyNumberFormat="1" applyFont="1" applyFill="1" applyBorder="1" applyAlignment="1" applyProtection="1">
      <alignment vertical="center"/>
    </xf>
    <xf numFmtId="0" fontId="12" fillId="0" borderId="27" xfId="0" applyNumberFormat="1" applyFont="1" applyFill="1" applyBorder="1" applyAlignment="1" applyProtection="1">
      <alignment vertical="center"/>
    </xf>
    <xf numFmtId="168" fontId="12" fillId="0" borderId="28" xfId="0" applyNumberFormat="1" applyFont="1" applyFill="1" applyBorder="1" applyAlignment="1" applyProtection="1">
      <alignment vertical="center"/>
    </xf>
    <xf numFmtId="3" fontId="12" fillId="0" borderId="29" xfId="0" applyNumberFormat="1" applyFont="1" applyFill="1" applyBorder="1" applyAlignment="1" applyProtection="1">
      <alignment vertical="center"/>
    </xf>
    <xf numFmtId="3" fontId="12" fillId="0" borderId="28" xfId="0" applyNumberFormat="1" applyFont="1" applyFill="1" applyBorder="1" applyAlignment="1" applyProtection="1">
      <alignment vertical="center"/>
    </xf>
    <xf numFmtId="0" fontId="12" fillId="0" borderId="29" xfId="0" applyNumberFormat="1" applyFont="1" applyFill="1" applyBorder="1" applyAlignment="1" applyProtection="1">
      <alignment vertical="center"/>
    </xf>
    <xf numFmtId="168" fontId="12" fillId="0" borderId="27" xfId="0" applyNumberFormat="1" applyFont="1" applyFill="1" applyBorder="1" applyAlignment="1" applyProtection="1">
      <alignment vertical="center"/>
    </xf>
    <xf numFmtId="3" fontId="12" fillId="0" borderId="27" xfId="0" applyNumberFormat="1" applyFont="1" applyFill="1" applyBorder="1" applyAlignment="1" applyProtection="1">
      <alignment vertical="center"/>
    </xf>
    <xf numFmtId="3" fontId="12" fillId="0" borderId="30" xfId="0" applyNumberFormat="1" applyFont="1" applyFill="1" applyBorder="1" applyAlignment="1" applyProtection="1">
      <alignment vertical="center"/>
    </xf>
    <xf numFmtId="0" fontId="13" fillId="0" borderId="2" xfId="0" applyNumberFormat="1" applyFont="1" applyFill="1" applyBorder="1" applyAlignment="1" applyProtection="1">
      <alignment vertical="center"/>
    </xf>
    <xf numFmtId="0" fontId="13" fillId="0" borderId="3" xfId="0" applyNumberFormat="1" applyFont="1" applyFill="1" applyBorder="1" applyAlignment="1" applyProtection="1">
      <alignment vertical="center"/>
    </xf>
    <xf numFmtId="164" fontId="14" fillId="0" borderId="3" xfId="0" applyNumberFormat="1" applyFont="1" applyFill="1" applyBorder="1" applyAlignment="1" applyProtection="1">
      <alignment vertical="center"/>
    </xf>
    <xf numFmtId="164" fontId="13" fillId="0" borderId="3" xfId="0" applyNumberFormat="1" applyFont="1" applyFill="1" applyBorder="1" applyAlignment="1" applyProtection="1">
      <alignment horizontal="left" vertical="center"/>
    </xf>
    <xf numFmtId="0" fontId="13" fillId="0" borderId="4" xfId="0" applyNumberFormat="1" applyFont="1" applyFill="1" applyBorder="1" applyAlignment="1" applyProtection="1">
      <alignment vertical="center"/>
    </xf>
    <xf numFmtId="0" fontId="15" fillId="2" borderId="31" xfId="0" applyNumberFormat="1" applyFont="1" applyFill="1" applyBorder="1" applyAlignment="1" applyProtection="1">
      <alignment horizontal="center" vertical="center"/>
    </xf>
    <xf numFmtId="0" fontId="13" fillId="2" borderId="32" xfId="0" applyNumberFormat="1" applyFont="1" applyFill="1" applyBorder="1" applyAlignment="1" applyProtection="1">
      <alignment horizontal="center" vertical="center"/>
    </xf>
    <xf numFmtId="0" fontId="16" fillId="0" borderId="33" xfId="0" applyNumberFormat="1" applyFont="1" applyFill="1" applyBorder="1" applyAlignment="1" applyProtection="1">
      <alignment horizontal="left" vertical="center"/>
    </xf>
    <xf numFmtId="0" fontId="13" fillId="0" borderId="33" xfId="0" applyNumberFormat="1" applyFont="1" applyFill="1" applyBorder="1" applyAlignment="1" applyProtection="1">
      <alignment horizontal="left" vertical="center"/>
    </xf>
    <xf numFmtId="0" fontId="13" fillId="0" borderId="34" xfId="0" applyNumberFormat="1" applyFont="1" applyFill="1" applyBorder="1" applyAlignment="1" applyProtection="1">
      <alignment horizontal="left" vertical="center"/>
    </xf>
    <xf numFmtId="0" fontId="12" fillId="2" borderId="32" xfId="0" applyNumberFormat="1" applyFont="1" applyFill="1" applyBorder="1" applyAlignment="1" applyProtection="1">
      <alignment horizontal="center" vertical="center"/>
    </xf>
    <xf numFmtId="0" fontId="14" fillId="2" borderId="32" xfId="0" applyNumberFormat="1" applyFont="1" applyFill="1" applyBorder="1" applyAlignment="1" applyProtection="1">
      <alignment vertical="center"/>
    </xf>
    <xf numFmtId="0" fontId="4" fillId="0" borderId="35" xfId="0" applyNumberFormat="1" applyFont="1" applyFill="1" applyBorder="1" applyAlignment="1" applyProtection="1">
      <alignment horizontal="center" vertical="center"/>
    </xf>
    <xf numFmtId="0" fontId="13" fillId="0" borderId="11" xfId="0" applyNumberFormat="1" applyFont="1" applyFill="1" applyBorder="1" applyAlignment="1" applyProtection="1">
      <alignment vertical="center"/>
    </xf>
    <xf numFmtId="0" fontId="13" fillId="0" borderId="1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3" fontId="12" fillId="0" borderId="18" xfId="0" applyNumberFormat="1" applyFont="1" applyFill="1" applyBorder="1" applyAlignment="1" applyProtection="1">
      <alignment vertical="center"/>
    </xf>
    <xf numFmtId="3" fontId="12" fillId="0" borderId="25" xfId="0" applyNumberFormat="1" applyFont="1" applyFill="1" applyBorder="1" applyAlignment="1" applyProtection="1">
      <alignment vertical="center"/>
    </xf>
    <xf numFmtId="0" fontId="4" fillId="0" borderId="18" xfId="0" applyNumberFormat="1" applyFont="1" applyFill="1" applyBorder="1" applyAlignment="1" applyProtection="1">
      <alignment vertical="center"/>
    </xf>
    <xf numFmtId="0" fontId="4" fillId="0" borderId="19" xfId="0" applyNumberFormat="1" applyFont="1" applyFill="1" applyBorder="1" applyAlignment="1" applyProtection="1">
      <alignment vertical="center"/>
    </xf>
    <xf numFmtId="164" fontId="4" fillId="0" borderId="18" xfId="0" applyNumberFormat="1" applyFont="1" applyFill="1" applyBorder="1" applyAlignment="1" applyProtection="1">
      <alignment vertical="center"/>
    </xf>
    <xf numFmtId="10" fontId="2" fillId="0" borderId="18" xfId="0" applyNumberFormat="1" applyFont="1" applyFill="1" applyBorder="1" applyAlignment="1" applyProtection="1">
      <alignment vertical="center"/>
    </xf>
    <xf numFmtId="0" fontId="13" fillId="0" borderId="17" xfId="0" applyNumberFormat="1" applyFont="1" applyFill="1" applyBorder="1" applyAlignment="1" applyProtection="1">
      <alignment vertical="center"/>
    </xf>
    <xf numFmtId="0" fontId="13" fillId="0" borderId="16" xfId="0" applyNumberFormat="1" applyFont="1" applyFill="1" applyBorder="1" applyAlignment="1" applyProtection="1">
      <alignment vertical="center"/>
    </xf>
    <xf numFmtId="4" fontId="4" fillId="0" borderId="19" xfId="0" applyNumberFormat="1" applyFont="1" applyFill="1" applyBorder="1" applyAlignment="1" applyProtection="1">
      <alignment vertical="center"/>
    </xf>
    <xf numFmtId="0" fontId="4" fillId="0" borderId="24" xfId="0" applyNumberFormat="1" applyFont="1" applyFill="1" applyBorder="1" applyAlignment="1" applyProtection="1">
      <alignment vertical="center"/>
    </xf>
    <xf numFmtId="0" fontId="4" fillId="0" borderId="20" xfId="0" applyNumberFormat="1" applyFont="1" applyFill="1" applyBorder="1" applyAlignment="1" applyProtection="1">
      <alignment vertical="center"/>
    </xf>
    <xf numFmtId="0" fontId="17" fillId="0" borderId="18" xfId="0" applyNumberFormat="1" applyFont="1" applyFill="1" applyBorder="1" applyAlignment="1" applyProtection="1">
      <alignment vertical="center"/>
    </xf>
    <xf numFmtId="3" fontId="12" fillId="0" borderId="2" xfId="0" applyNumberFormat="1" applyFont="1" applyFill="1" applyBorder="1" applyAlignment="1" applyProtection="1">
      <alignment vertical="center"/>
    </xf>
    <xf numFmtId="3" fontId="12" fillId="0" borderId="4" xfId="0" applyNumberFormat="1" applyFont="1" applyFill="1" applyBorder="1" applyAlignment="1" applyProtection="1">
      <alignment vertical="center"/>
    </xf>
    <xf numFmtId="0" fontId="4" fillId="0" borderId="36" xfId="0" applyNumberFormat="1" applyFont="1" applyFill="1" applyBorder="1" applyAlignment="1" applyProtection="1">
      <alignment horizontal="center" vertical="center"/>
    </xf>
    <xf numFmtId="0" fontId="4" fillId="0" borderId="29" xfId="0" applyNumberFormat="1" applyFont="1" applyFill="1" applyBorder="1" applyAlignment="1" applyProtection="1">
      <alignment vertical="center"/>
    </xf>
    <xf numFmtId="0" fontId="4" fillId="0" borderId="27" xfId="0" applyNumberFormat="1" applyFont="1" applyFill="1" applyBorder="1" applyAlignment="1" applyProtection="1">
      <alignment vertical="center"/>
    </xf>
    <xf numFmtId="0" fontId="4" fillId="0" borderId="28" xfId="0" applyNumberFormat="1" applyFont="1" applyFill="1" applyBorder="1" applyAlignment="1" applyProtection="1">
      <alignment vertical="center"/>
    </xf>
    <xf numFmtId="0" fontId="12" fillId="0" borderId="6" xfId="0" applyNumberFormat="1" applyFont="1" applyFill="1" applyBorder="1" applyAlignment="1" applyProtection="1">
      <alignment vertical="center"/>
    </xf>
    <xf numFmtId="0" fontId="2" fillId="0" borderId="6" xfId="0" applyNumberFormat="1" applyFont="1" applyFill="1" applyBorder="1" applyAlignment="1" applyProtection="1">
      <alignment vertical="center"/>
    </xf>
    <xf numFmtId="0" fontId="12" fillId="0" borderId="37" xfId="0" applyNumberFormat="1" applyFont="1" applyFill="1" applyBorder="1" applyAlignment="1" applyProtection="1">
      <alignment vertical="center"/>
    </xf>
    <xf numFmtId="0" fontId="2" fillId="0" borderId="38" xfId="0" applyNumberFormat="1" applyFont="1" applyFill="1" applyBorder="1" applyAlignment="1" applyProtection="1">
      <alignment vertical="center"/>
    </xf>
    <xf numFmtId="0" fontId="12" fillId="0" borderId="7" xfId="0" applyNumberFormat="1" applyFont="1" applyFill="1" applyBorder="1" applyAlignment="1" applyProtection="1">
      <alignment vertical="center"/>
    </xf>
    <xf numFmtId="0" fontId="14" fillId="2" borderId="32" xfId="0" applyNumberFormat="1" applyFont="1" applyFill="1" applyBorder="1" applyAlignment="1" applyProtection="1">
      <alignment horizontal="left" vertical="center"/>
    </xf>
    <xf numFmtId="0" fontId="12" fillId="0" borderId="8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13" xfId="0" applyNumberFormat="1" applyFont="1" applyFill="1" applyBorder="1" applyAlignment="1" applyProtection="1">
      <alignment vertical="center"/>
    </xf>
    <xf numFmtId="0" fontId="12" fillId="0" borderId="14" xfId="0" applyNumberFormat="1" applyFont="1" applyFill="1" applyBorder="1" applyAlignment="1" applyProtection="1">
      <alignment vertical="center"/>
    </xf>
    <xf numFmtId="168" fontId="2" fillId="0" borderId="0" xfId="0" applyNumberFormat="1" applyFont="1" applyFill="1" applyAlignment="1" applyProtection="1">
      <alignment vertical="center"/>
    </xf>
    <xf numFmtId="168" fontId="12" fillId="0" borderId="12" xfId="0" applyNumberFormat="1" applyFont="1" applyFill="1" applyBorder="1" applyAlignment="1" applyProtection="1">
      <alignment vertical="center"/>
    </xf>
    <xf numFmtId="3" fontId="12" fillId="3" borderId="4" xfId="0" applyNumberFormat="1" applyFont="1" applyFill="1" applyBorder="1" applyAlignment="1" applyProtection="1">
      <alignment vertical="center"/>
    </xf>
    <xf numFmtId="0" fontId="4" fillId="0" borderId="39" xfId="0" applyNumberFormat="1" applyFont="1" applyFill="1" applyBorder="1" applyAlignment="1" applyProtection="1">
      <alignment horizontal="left"/>
    </xf>
    <xf numFmtId="0" fontId="12" fillId="0" borderId="15" xfId="0" applyNumberFormat="1" applyFont="1" applyFill="1" applyBorder="1" applyAlignment="1" applyProtection="1">
      <alignment vertical="center"/>
    </xf>
    <xf numFmtId="0" fontId="2" fillId="0" borderId="15" xfId="0" applyNumberFormat="1" applyFont="1" applyFill="1" applyBorder="1" applyAlignment="1" applyProtection="1">
      <alignment vertical="center"/>
    </xf>
    <xf numFmtId="0" fontId="12" fillId="0" borderId="16" xfId="0" applyNumberFormat="1" applyFont="1" applyFill="1" applyBorder="1" applyAlignment="1" applyProtection="1">
      <alignment vertical="center"/>
    </xf>
    <xf numFmtId="0" fontId="4" fillId="0" borderId="15" xfId="0" applyNumberFormat="1" applyFont="1" applyFill="1" applyBorder="1" applyAlignment="1" applyProtection="1">
      <alignment horizontal="left"/>
    </xf>
    <xf numFmtId="0" fontId="12" fillId="0" borderId="40" xfId="0" applyNumberFormat="1" applyFont="1" applyFill="1" applyBorder="1" applyAlignment="1" applyProtection="1">
      <alignment vertical="center"/>
    </xf>
    <xf numFmtId="4" fontId="4" fillId="0" borderId="20" xfId="0" applyNumberFormat="1" applyFont="1" applyFill="1" applyBorder="1" applyAlignment="1" applyProtection="1">
      <alignment vertical="center"/>
    </xf>
    <xf numFmtId="9" fontId="4" fillId="0" borderId="1" xfId="0" applyNumberFormat="1" applyFont="1" applyFill="1" applyBorder="1" applyAlignment="1" applyProtection="1">
      <alignment vertical="center"/>
    </xf>
    <xf numFmtId="4" fontId="12" fillId="0" borderId="18" xfId="0" applyNumberFormat="1" applyFont="1" applyFill="1" applyBorder="1" applyAlignment="1" applyProtection="1">
      <alignment vertical="center"/>
    </xf>
    <xf numFmtId="4" fontId="12" fillId="0" borderId="25" xfId="0" applyNumberFormat="1" applyFont="1" applyFill="1" applyBorder="1" applyAlignment="1" applyProtection="1">
      <alignment vertical="center"/>
    </xf>
    <xf numFmtId="0" fontId="13" fillId="0" borderId="8" xfId="0" applyNumberFormat="1" applyFont="1" applyFill="1" applyBorder="1" applyAlignment="1" applyProtection="1">
      <alignment vertical="center"/>
    </xf>
    <xf numFmtId="0" fontId="2" fillId="0" borderId="14" xfId="0" applyNumberFormat="1" applyFont="1" applyFill="1" applyBorder="1" applyAlignment="1" applyProtection="1">
      <alignment vertical="center"/>
    </xf>
    <xf numFmtId="0" fontId="12" fillId="0" borderId="12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13" fillId="0" borderId="29" xfId="0" applyNumberFormat="1" applyFont="1" applyFill="1" applyBorder="1" applyAlignment="1" applyProtection="1">
      <alignment vertical="center"/>
    </xf>
    <xf numFmtId="4" fontId="12" fillId="3" borderId="41" xfId="0" applyNumberFormat="1" applyFont="1" applyFill="1" applyBorder="1" applyAlignment="1" applyProtection="1">
      <alignment vertical="center"/>
    </xf>
    <xf numFmtId="0" fontId="4" fillId="0" borderId="8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Alignment="1" applyProtection="1">
      <alignment horizontal="left"/>
    </xf>
    <xf numFmtId="0" fontId="13" fillId="0" borderId="42" xfId="0" applyNumberFormat="1" applyFont="1" applyFill="1" applyBorder="1" applyAlignment="1" applyProtection="1">
      <alignment vertical="center"/>
    </xf>
    <xf numFmtId="0" fontId="12" fillId="0" borderId="9" xfId="0" applyNumberFormat="1" applyFont="1" applyFill="1" applyBorder="1" applyAlignment="1" applyProtection="1">
      <alignment vertical="center"/>
    </xf>
    <xf numFmtId="0" fontId="12" fillId="0" borderId="10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4" fillId="0" borderId="43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21" xfId="0" applyNumberFormat="1" applyFont="1" applyFill="1" applyBorder="1" applyAlignment="1" applyProtection="1">
      <alignment horizontal="left"/>
    </xf>
    <xf numFmtId="0" fontId="12" fillId="0" borderId="22" xfId="0" applyNumberFormat="1" applyFont="1" applyFill="1" applyBorder="1" applyAlignment="1" applyProtection="1">
      <alignment vertical="center"/>
    </xf>
    <xf numFmtId="0" fontId="12" fillId="0" borderId="44" xfId="0" applyNumberFormat="1" applyFont="1" applyFill="1" applyBorder="1" applyAlignment="1" applyProtection="1">
      <alignment vertical="center"/>
    </xf>
    <xf numFmtId="0" fontId="4" fillId="0" borderId="45" xfId="0" applyNumberFormat="1" applyFont="1" applyFill="1" applyBorder="1" applyAlignment="1" applyProtection="1"/>
    <xf numFmtId="0" fontId="4" fillId="0" borderId="23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0" fillId="0" borderId="0" xfId="0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Border="1"/>
    <xf numFmtId="0" fontId="24" fillId="0" borderId="0" xfId="0" applyFont="1"/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8" fillId="0" borderId="0" xfId="0" applyFont="1" applyBorder="1" applyAlignment="1">
      <alignment horizontal="left" vertical="top"/>
    </xf>
    <xf numFmtId="0" fontId="2" fillId="5" borderId="0" xfId="0" applyNumberFormat="1" applyFont="1" applyFill="1" applyAlignment="1" applyProtection="1">
      <alignment vertical="center"/>
    </xf>
    <xf numFmtId="0" fontId="2" fillId="5" borderId="0" xfId="0" applyNumberFormat="1" applyFont="1" applyFill="1" applyAlignment="1" applyProtection="1">
      <alignment horizontal="center"/>
    </xf>
    <xf numFmtId="0" fontId="0" fillId="5" borderId="0" xfId="0" applyFill="1"/>
    <xf numFmtId="0" fontId="4" fillId="5" borderId="0" xfId="0" applyNumberFormat="1" applyFont="1" applyFill="1" applyAlignment="1" applyProtection="1">
      <alignment vertical="center"/>
    </xf>
    <xf numFmtId="0" fontId="4" fillId="5" borderId="0" xfId="0" applyNumberFormat="1" applyFont="1" applyFill="1" applyAlignment="1" applyProtection="1">
      <alignment horizontal="center"/>
    </xf>
    <xf numFmtId="0" fontId="2" fillId="5" borderId="46" xfId="0" applyNumberFormat="1" applyFont="1" applyFill="1" applyBorder="1" applyAlignment="1" applyProtection="1">
      <alignment horizontal="center" vertical="center" wrapText="1"/>
    </xf>
    <xf numFmtId="0" fontId="2" fillId="5" borderId="47" xfId="0" applyNumberFormat="1" applyFont="1" applyFill="1" applyBorder="1" applyAlignment="1" applyProtection="1">
      <alignment horizontal="center" vertical="center" wrapText="1"/>
    </xf>
    <xf numFmtId="0" fontId="2" fillId="5" borderId="47" xfId="0" applyNumberFormat="1" applyFont="1" applyFill="1" applyBorder="1" applyAlignment="1" applyProtection="1">
      <alignment horizontal="center" wrapText="1"/>
    </xf>
    <xf numFmtId="0" fontId="2" fillId="5" borderId="48" xfId="0" applyNumberFormat="1" applyFont="1" applyFill="1" applyBorder="1" applyAlignment="1" applyProtection="1">
      <alignment horizontal="center" vertical="center" wrapText="1"/>
    </xf>
    <xf numFmtId="0" fontId="5" fillId="5" borderId="49" xfId="0" applyNumberFormat="1" applyFont="1" applyFill="1" applyBorder="1" applyAlignment="1" applyProtection="1">
      <alignment horizontal="center" vertical="center" wrapText="1"/>
    </xf>
    <xf numFmtId="0" fontId="5" fillId="5" borderId="50" xfId="0" applyNumberFormat="1" applyFont="1" applyFill="1" applyBorder="1" applyAlignment="1" applyProtection="1">
      <alignment horizontal="center" vertical="center" wrapText="1"/>
    </xf>
    <xf numFmtId="0" fontId="5" fillId="5" borderId="50" xfId="0" applyNumberFormat="1" applyFont="1" applyFill="1" applyBorder="1" applyAlignment="1" applyProtection="1">
      <alignment horizontal="center" wrapText="1"/>
    </xf>
    <xf numFmtId="0" fontId="5" fillId="5" borderId="51" xfId="0" applyNumberFormat="1" applyFont="1" applyFill="1" applyBorder="1" applyAlignment="1" applyProtection="1">
      <alignment horizontal="center" vertical="center" wrapText="1"/>
    </xf>
    <xf numFmtId="0" fontId="8" fillId="5" borderId="0" xfId="0" applyFont="1" applyFill="1"/>
    <xf numFmtId="0" fontId="11" fillId="3" borderId="16" xfId="0" applyNumberFormat="1" applyFont="1" applyFill="1" applyBorder="1" applyAlignment="1" applyProtection="1">
      <alignment vertical="center" wrapText="1"/>
    </xf>
    <xf numFmtId="3" fontId="18" fillId="3" borderId="52" xfId="0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/>
    </xf>
    <xf numFmtId="165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164" fontId="25" fillId="0" borderId="1" xfId="0" applyNumberFormat="1" applyFon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left"/>
    </xf>
    <xf numFmtId="164" fontId="14" fillId="0" borderId="0" xfId="0" applyNumberFormat="1" applyFont="1" applyFill="1" applyBorder="1" applyAlignment="1" applyProtection="1">
      <alignment horizontal="center"/>
    </xf>
    <xf numFmtId="164" fontId="14" fillId="0" borderId="0" xfId="0" applyNumberFormat="1" applyFont="1" applyFill="1" applyBorder="1" applyAlignment="1" applyProtection="1">
      <alignment horizontal="left" wrapText="1"/>
    </xf>
    <xf numFmtId="2" fontId="14" fillId="0" borderId="0" xfId="0" applyNumberFormat="1" applyFont="1" applyFill="1" applyBorder="1" applyAlignment="1" applyProtection="1"/>
    <xf numFmtId="4" fontId="14" fillId="0" borderId="0" xfId="0" applyNumberFormat="1" applyFont="1" applyFill="1" applyBorder="1" applyAlignment="1" applyProtection="1">
      <alignment horizontal="right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164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horizontal="left" vertical="top" wrapText="1"/>
    </xf>
    <xf numFmtId="165" fontId="2" fillId="0" borderId="0" xfId="0" applyNumberFormat="1" applyFont="1" applyFill="1" applyBorder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164" fontId="2" fillId="0" borderId="1" xfId="0" applyNumberFormat="1" applyFont="1" applyFill="1" applyBorder="1" applyAlignment="1" applyProtection="1">
      <alignment vertical="center" wrapText="1"/>
    </xf>
    <xf numFmtId="165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164" fontId="14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left" vertical="center" wrapText="1"/>
    </xf>
    <xf numFmtId="164" fontId="2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right" vertical="center"/>
    </xf>
    <xf numFmtId="4" fontId="26" fillId="0" borderId="0" xfId="0" applyNumberFormat="1" applyFont="1" applyFill="1" applyBorder="1" applyAlignment="1" applyProtection="1">
      <alignment horizontal="right"/>
    </xf>
    <xf numFmtId="4" fontId="26" fillId="0" borderId="0" xfId="0" applyNumberFormat="1" applyFont="1" applyFill="1" applyBorder="1" applyAlignment="1" applyProtection="1">
      <alignment horizontal="left"/>
    </xf>
    <xf numFmtId="164" fontId="26" fillId="0" borderId="0" xfId="0" applyNumberFormat="1" applyFont="1" applyFill="1" applyBorder="1" applyAlignment="1" applyProtection="1">
      <alignment horizontal="center" vertical="center"/>
    </xf>
    <xf numFmtId="165" fontId="25" fillId="0" borderId="1" xfId="0" applyNumberFormat="1" applyFont="1" applyFill="1" applyBorder="1" applyAlignment="1" applyProtection="1">
      <alignment horizontal="right" vertical="center"/>
    </xf>
    <xf numFmtId="4" fontId="25" fillId="0" borderId="1" xfId="0" applyNumberFormat="1" applyFont="1" applyFill="1" applyBorder="1" applyAlignment="1" applyProtection="1">
      <alignment horizontal="right" vertical="center"/>
    </xf>
    <xf numFmtId="164" fontId="6" fillId="0" borderId="0" xfId="0" applyNumberFormat="1" applyFont="1" applyFill="1" applyBorder="1" applyAlignment="1" applyProtection="1">
      <alignment horizontal="center"/>
    </xf>
    <xf numFmtId="164" fontId="6" fillId="0" borderId="0" xfId="0" applyNumberFormat="1" applyFont="1" applyFill="1" applyBorder="1" applyAlignment="1" applyProtection="1">
      <alignment horizontal="left" wrapText="1"/>
    </xf>
    <xf numFmtId="165" fontId="6" fillId="0" borderId="0" xfId="0" applyNumberFormat="1" applyFont="1" applyFill="1" applyBorder="1" applyAlignment="1" applyProtection="1">
      <alignment horizontal="right"/>
    </xf>
    <xf numFmtId="164" fontId="27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right" vertical="center" wrapText="1"/>
    </xf>
    <xf numFmtId="164" fontId="28" fillId="0" borderId="0" xfId="0" applyNumberFormat="1" applyFont="1" applyFill="1" applyBorder="1" applyAlignment="1" applyProtection="1">
      <alignment horizontal="left" vertical="center" wrapText="1"/>
    </xf>
    <xf numFmtId="164" fontId="28" fillId="0" borderId="0" xfId="0" applyNumberFormat="1" applyFont="1" applyFill="1" applyBorder="1" applyAlignment="1" applyProtection="1">
      <alignment horizontal="center"/>
    </xf>
    <xf numFmtId="165" fontId="28" fillId="0" borderId="0" xfId="0" applyNumberFormat="1" applyFont="1" applyFill="1" applyBorder="1" applyAlignment="1" applyProtection="1">
      <alignment horizontal="right" vertical="center"/>
    </xf>
    <xf numFmtId="0" fontId="29" fillId="0" borderId="0" xfId="0" applyFont="1" applyFill="1" applyBorder="1" applyAlignment="1"/>
    <xf numFmtId="0" fontId="29" fillId="0" borderId="0" xfId="0" applyFont="1" applyFill="1" applyBorder="1" applyAlignment="1">
      <alignment horizontal="center"/>
    </xf>
    <xf numFmtId="0" fontId="20" fillId="0" borderId="1" xfId="1" applyFont="1" applyFill="1" applyBorder="1" applyAlignment="1">
      <alignment wrapText="1"/>
    </xf>
    <xf numFmtId="49" fontId="20" fillId="0" borderId="1" xfId="1" applyNumberFormat="1" applyFont="1" applyFill="1" applyBorder="1" applyAlignment="1">
      <alignment horizontal="center" shrinkToFit="1"/>
    </xf>
    <xf numFmtId="4" fontId="20" fillId="0" borderId="1" xfId="1" applyNumberFormat="1" applyFont="1" applyFill="1" applyBorder="1" applyAlignment="1">
      <alignment horizontal="right"/>
    </xf>
    <xf numFmtId="4" fontId="20" fillId="0" borderId="1" xfId="1" applyNumberFormat="1" applyFont="1" applyFill="1" applyBorder="1" applyAlignment="1"/>
    <xf numFmtId="164" fontId="2" fillId="0" borderId="0" xfId="0" applyNumberFormat="1" applyFont="1" applyFill="1" applyBorder="1" applyAlignment="1" applyProtection="1">
      <alignment horizontal="center" vertical="center"/>
    </xf>
    <xf numFmtId="2" fontId="20" fillId="0" borderId="1" xfId="0" applyNumberFormat="1" applyFont="1" applyFill="1" applyBorder="1" applyAlignment="1" applyProtection="1">
      <alignment vertical="center"/>
    </xf>
    <xf numFmtId="2" fontId="20" fillId="0" borderId="1" xfId="0" applyNumberFormat="1" applyFont="1" applyFill="1" applyBorder="1" applyAlignment="1" applyProtection="1">
      <alignment vertical="center" wrapText="1"/>
    </xf>
    <xf numFmtId="2" fontId="20" fillId="0" borderId="1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Border="1" applyAlignment="1" applyProtection="1">
      <alignment horizontal="center" vertical="center" wrapText="1"/>
    </xf>
    <xf numFmtId="164" fontId="28" fillId="0" borderId="0" xfId="0" applyNumberFormat="1" applyFont="1" applyFill="1" applyBorder="1" applyAlignment="1" applyProtection="1">
      <alignment horizontal="center" vertical="center"/>
    </xf>
    <xf numFmtId="4" fontId="26" fillId="0" borderId="0" xfId="0" applyNumberFormat="1" applyFont="1" applyFill="1" applyBorder="1" applyAlignment="1" applyProtection="1">
      <alignment horizontal="left" vertical="center"/>
    </xf>
    <xf numFmtId="0" fontId="20" fillId="0" borderId="1" xfId="1" applyFont="1" applyFill="1" applyBorder="1" applyAlignment="1">
      <alignment vertical="center" wrapText="1"/>
    </xf>
    <xf numFmtId="49" fontId="20" fillId="0" borderId="1" xfId="1" applyNumberFormat="1" applyFont="1" applyFill="1" applyBorder="1" applyAlignment="1">
      <alignment horizontal="center" vertical="center" shrinkToFit="1"/>
    </xf>
    <xf numFmtId="4" fontId="20" fillId="0" borderId="1" xfId="1" applyNumberFormat="1" applyFont="1" applyFill="1" applyBorder="1" applyAlignment="1">
      <alignment horizontal="right" vertical="center"/>
    </xf>
    <xf numFmtId="4" fontId="20" fillId="0" borderId="1" xfId="1" applyNumberFormat="1" applyFont="1" applyFill="1" applyBorder="1" applyAlignment="1">
      <alignment vertical="center"/>
    </xf>
    <xf numFmtId="4" fontId="0" fillId="0" borderId="0" xfId="0" applyNumberFormat="1"/>
    <xf numFmtId="49" fontId="4" fillId="0" borderId="1" xfId="0" applyNumberFormat="1" applyFont="1" applyFill="1" applyBorder="1" applyAlignment="1" applyProtection="1">
      <alignment horizontal="right" vertical="center"/>
    </xf>
    <xf numFmtId="0" fontId="20" fillId="0" borderId="0" xfId="0" applyFont="1" applyFill="1"/>
    <xf numFmtId="165" fontId="14" fillId="0" borderId="0" xfId="0" applyNumberFormat="1" applyFont="1" applyFill="1" applyBorder="1" applyAlignment="1" applyProtection="1">
      <alignment horizontal="right"/>
    </xf>
    <xf numFmtId="2" fontId="20" fillId="0" borderId="1" xfId="0" applyNumberFormat="1" applyFont="1" applyFill="1" applyBorder="1" applyAlignment="1" applyProtection="1">
      <alignment horizontal="right" vertical="center" wrapText="1"/>
    </xf>
    <xf numFmtId="164" fontId="20" fillId="0" borderId="1" xfId="0" applyNumberFormat="1" applyFont="1" applyFill="1" applyBorder="1" applyAlignment="1" applyProtection="1">
      <alignment horizontal="center" vertical="center"/>
    </xf>
    <xf numFmtId="164" fontId="20" fillId="0" borderId="1" xfId="0" applyNumberFormat="1" applyFont="1" applyFill="1" applyBorder="1" applyAlignment="1" applyProtection="1">
      <alignment horizontal="left" vertical="center" wrapText="1"/>
    </xf>
    <xf numFmtId="165" fontId="20" fillId="0" borderId="1" xfId="0" applyNumberFormat="1" applyFont="1" applyFill="1" applyBorder="1" applyAlignment="1" applyProtection="1">
      <alignment horizontal="right" vertical="center"/>
    </xf>
    <xf numFmtId="4" fontId="20" fillId="0" borderId="1" xfId="0" applyNumberFormat="1" applyFont="1" applyFill="1" applyBorder="1" applyAlignment="1" applyProtection="1">
      <alignment horizontal="right" vertical="center"/>
    </xf>
    <xf numFmtId="0" fontId="2" fillId="5" borderId="0" xfId="0" applyNumberFormat="1" applyFont="1" applyFill="1" applyAlignment="1" applyProtection="1">
      <alignment horizontal="center" vertical="center"/>
    </xf>
    <xf numFmtId="0" fontId="4" fillId="5" borderId="0" xfId="0" applyNumberFormat="1" applyFont="1" applyFill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49" fontId="20" fillId="0" borderId="1" xfId="1" applyNumberFormat="1" applyFont="1" applyFill="1" applyBorder="1" applyAlignment="1">
      <alignment horizontal="center" vertical="center"/>
    </xf>
    <xf numFmtId="49" fontId="20" fillId="0" borderId="1" xfId="1" applyNumberFormat="1" applyFont="1" applyFill="1" applyBorder="1" applyAlignment="1">
      <alignment horizontal="center"/>
    </xf>
    <xf numFmtId="164" fontId="30" fillId="0" borderId="1" xfId="0" applyNumberFormat="1" applyFont="1" applyFill="1" applyBorder="1" applyAlignment="1" applyProtection="1">
      <alignment horizontal="left" vertical="center" wrapText="1"/>
    </xf>
    <xf numFmtId="164" fontId="30" fillId="0" borderId="1" xfId="0" applyNumberFormat="1" applyFont="1" applyFill="1" applyBorder="1" applyAlignment="1" applyProtection="1">
      <alignment horizontal="center" vertical="center"/>
    </xf>
    <xf numFmtId="165" fontId="30" fillId="0" borderId="1" xfId="0" applyNumberFormat="1" applyFont="1" applyFill="1" applyBorder="1" applyAlignment="1" applyProtection="1">
      <alignment horizontal="right" vertical="center"/>
    </xf>
    <xf numFmtId="4" fontId="30" fillId="0" borderId="1" xfId="0" applyNumberFormat="1" applyFont="1" applyFill="1" applyBorder="1" applyAlignment="1" applyProtection="1">
      <alignment horizontal="right" vertical="center"/>
    </xf>
    <xf numFmtId="165" fontId="30" fillId="0" borderId="1" xfId="0" applyNumberFormat="1" applyFont="1" applyFill="1" applyBorder="1" applyAlignment="1" applyProtection="1">
      <alignment horizontal="right" vertical="center" wrapText="1"/>
    </xf>
    <xf numFmtId="0" fontId="20" fillId="0" borderId="53" xfId="0" applyFont="1" applyBorder="1" applyAlignment="1" applyProtection="1">
      <alignment horizontal="left" vertical="center" wrapText="1"/>
      <protection locked="0"/>
    </xf>
    <xf numFmtId="0" fontId="20" fillId="0" borderId="53" xfId="0" applyFont="1" applyBorder="1" applyAlignment="1" applyProtection="1">
      <alignment horizontal="center" vertical="center" wrapText="1"/>
      <protection locked="0"/>
    </xf>
    <xf numFmtId="166" fontId="20" fillId="0" borderId="53" xfId="0" applyNumberFormat="1" applyFont="1" applyBorder="1" applyAlignment="1" applyProtection="1">
      <alignment horizontal="right" vertical="center"/>
      <protection locked="0"/>
    </xf>
    <xf numFmtId="167" fontId="20" fillId="0" borderId="53" xfId="0" applyNumberFormat="1" applyFont="1" applyBorder="1" applyAlignment="1" applyProtection="1">
      <alignment horizontal="right" vertical="center"/>
      <protection locked="0"/>
    </xf>
    <xf numFmtId="165" fontId="20" fillId="0" borderId="53" xfId="0" applyNumberFormat="1" applyFont="1" applyFill="1" applyBorder="1" applyAlignment="1" applyProtection="1">
      <alignment horizontal="right" vertical="center" wrapText="1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166" fontId="20" fillId="0" borderId="0" xfId="0" applyNumberFormat="1" applyFont="1" applyBorder="1" applyAlignment="1" applyProtection="1">
      <alignment horizontal="right" vertical="center"/>
      <protection locked="0"/>
    </xf>
    <xf numFmtId="2" fontId="30" fillId="0" borderId="1" xfId="0" applyNumberFormat="1" applyFont="1" applyFill="1" applyBorder="1" applyAlignment="1" applyProtection="1">
      <alignment vertical="center" wrapText="1"/>
    </xf>
    <xf numFmtId="2" fontId="30" fillId="0" borderId="1" xfId="0" applyNumberFormat="1" applyFont="1" applyFill="1" applyBorder="1" applyAlignment="1" applyProtection="1">
      <alignment horizontal="center" vertical="center" wrapText="1"/>
    </xf>
    <xf numFmtId="2" fontId="30" fillId="0" borderId="1" xfId="0" applyNumberFormat="1" applyFont="1" applyFill="1" applyBorder="1" applyAlignment="1" applyProtection="1">
      <alignment vertical="center"/>
    </xf>
    <xf numFmtId="0" fontId="1" fillId="5" borderId="0" xfId="0" applyNumberFormat="1" applyFont="1" applyFill="1" applyAlignment="1" applyProtection="1">
      <alignment horizontal="left" vertical="center"/>
    </xf>
    <xf numFmtId="0" fontId="3" fillId="5" borderId="0" xfId="0" applyNumberFormat="1" applyFont="1" applyFill="1" applyAlignment="1" applyProtection="1">
      <alignment horizontal="left" vertical="center"/>
    </xf>
    <xf numFmtId="164" fontId="30" fillId="0" borderId="1" xfId="0" applyNumberFormat="1" applyFont="1" applyFill="1" applyBorder="1" applyAlignment="1" applyProtection="1">
      <alignment horizontal="center" vertical="center" wrapText="1"/>
    </xf>
    <xf numFmtId="4" fontId="31" fillId="4" borderId="1" xfId="0" applyNumberFormat="1" applyFont="1" applyFill="1" applyBorder="1" applyAlignment="1" applyProtection="1">
      <alignment horizontal="right" vertical="center"/>
    </xf>
    <xf numFmtId="164" fontId="31" fillId="0" borderId="1" xfId="0" applyNumberFormat="1" applyFont="1" applyFill="1" applyBorder="1" applyAlignment="1" applyProtection="1">
      <alignment horizontal="center" vertical="center"/>
    </xf>
    <xf numFmtId="0" fontId="30" fillId="0" borderId="1" xfId="1" applyFont="1" applyFill="1" applyBorder="1" applyAlignment="1">
      <alignment vertical="center" wrapText="1"/>
    </xf>
    <xf numFmtId="49" fontId="30" fillId="0" borderId="1" xfId="1" applyNumberFormat="1" applyFont="1" applyFill="1" applyBorder="1" applyAlignment="1">
      <alignment horizontal="center" vertical="center" shrinkToFit="1"/>
    </xf>
    <xf numFmtId="4" fontId="30" fillId="0" borderId="1" xfId="1" applyNumberFormat="1" applyFont="1" applyFill="1" applyBorder="1" applyAlignment="1">
      <alignment horizontal="right" vertical="center"/>
    </xf>
    <xf numFmtId="4" fontId="30" fillId="0" borderId="1" xfId="1" applyNumberFormat="1" applyFont="1" applyFill="1" applyBorder="1" applyAlignment="1">
      <alignment vertical="center"/>
    </xf>
    <xf numFmtId="164" fontId="31" fillId="0" borderId="1" xfId="0" applyNumberFormat="1" applyFont="1" applyFill="1" applyBorder="1" applyAlignment="1" applyProtection="1">
      <alignment horizontal="left" vertical="center" wrapText="1"/>
    </xf>
    <xf numFmtId="165" fontId="31" fillId="0" borderId="1" xfId="0" applyNumberFormat="1" applyFont="1" applyFill="1" applyBorder="1" applyAlignment="1" applyProtection="1">
      <alignment horizontal="right" vertical="center"/>
    </xf>
    <xf numFmtId="4" fontId="31" fillId="0" borderId="1" xfId="0" applyNumberFormat="1" applyFont="1" applyFill="1" applyBorder="1" applyAlignment="1" applyProtection="1">
      <alignment horizontal="right" vertical="center"/>
    </xf>
    <xf numFmtId="164" fontId="31" fillId="0" borderId="1" xfId="0" applyNumberFormat="1" applyFont="1" applyFill="1" applyBorder="1" applyAlignment="1" applyProtection="1">
      <alignment horizontal="center"/>
    </xf>
    <xf numFmtId="164" fontId="31" fillId="4" borderId="1" xfId="0" applyNumberFormat="1" applyFont="1" applyFill="1" applyBorder="1" applyAlignment="1" applyProtection="1">
      <alignment horizontal="center" vertical="center"/>
    </xf>
    <xf numFmtId="164" fontId="31" fillId="0" borderId="1" xfId="0" applyNumberFormat="1" applyFont="1" applyFill="1" applyBorder="1" applyAlignment="1" applyProtection="1">
      <alignment horizontal="center" vertical="center" wrapText="1"/>
    </xf>
    <xf numFmtId="164" fontId="31" fillId="0" borderId="1" xfId="0" applyNumberFormat="1" applyFont="1" applyFill="1" applyBorder="1" applyAlignment="1" applyProtection="1">
      <alignment vertical="center" wrapText="1"/>
    </xf>
    <xf numFmtId="165" fontId="31" fillId="0" borderId="1" xfId="0" applyNumberFormat="1" applyFont="1" applyFill="1" applyBorder="1" applyAlignment="1" applyProtection="1">
      <alignment vertical="center"/>
    </xf>
    <xf numFmtId="4" fontId="31" fillId="0" borderId="1" xfId="0" applyNumberFormat="1" applyFont="1" applyFill="1" applyBorder="1" applyAlignment="1" applyProtection="1">
      <alignment vertical="center"/>
    </xf>
    <xf numFmtId="0" fontId="32" fillId="0" borderId="0" xfId="0" applyFont="1"/>
    <xf numFmtId="0" fontId="8" fillId="0" borderId="0" xfId="0" applyFont="1"/>
    <xf numFmtId="4" fontId="32" fillId="0" borderId="0" xfId="0" applyNumberFormat="1" applyFont="1"/>
    <xf numFmtId="0" fontId="32" fillId="0" borderId="0" xfId="0" applyFont="1" applyBorder="1" applyAlignment="1">
      <alignment horizontal="left" vertical="top"/>
    </xf>
    <xf numFmtId="4" fontId="8" fillId="0" borderId="0" xfId="0" applyNumberFormat="1" applyFont="1"/>
    <xf numFmtId="0" fontId="32" fillId="0" borderId="0" xfId="0" applyFont="1" applyAlignment="1">
      <alignment horizontal="center"/>
    </xf>
    <xf numFmtId="164" fontId="2" fillId="0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Border="1" applyAlignment="1"/>
    <xf numFmtId="0" fontId="8" fillId="0" borderId="0" xfId="0" applyFont="1" applyAlignment="1"/>
    <xf numFmtId="0" fontId="2" fillId="0" borderId="1" xfId="0" applyFont="1" applyFill="1" applyBorder="1" applyAlignment="1" applyProtection="1">
      <alignment horizontal="center" wrapText="1"/>
      <protection locked="0"/>
    </xf>
    <xf numFmtId="0" fontId="2" fillId="0" borderId="1" xfId="0" applyFont="1" applyFill="1" applyBorder="1" applyAlignment="1" applyProtection="1">
      <alignment horizontal="left" wrapText="1"/>
      <protection locked="0"/>
    </xf>
    <xf numFmtId="0" fontId="33" fillId="0" borderId="0" xfId="0" applyFont="1" applyBorder="1" applyAlignment="1">
      <alignment horizontal="left" vertical="top"/>
    </xf>
    <xf numFmtId="0" fontId="33" fillId="0" borderId="0" xfId="0" applyFont="1"/>
    <xf numFmtId="0" fontId="30" fillId="0" borderId="53" xfId="0" applyFont="1" applyBorder="1" applyAlignment="1" applyProtection="1">
      <alignment horizontal="center" vertical="center" wrapText="1"/>
      <protection locked="0"/>
    </xf>
    <xf numFmtId="0" fontId="30" fillId="0" borderId="53" xfId="0" applyFont="1" applyBorder="1" applyAlignment="1" applyProtection="1">
      <alignment horizontal="left" vertical="center" wrapText="1"/>
      <protection locked="0"/>
    </xf>
    <xf numFmtId="166" fontId="30" fillId="0" borderId="53" xfId="0" applyNumberFormat="1" applyFont="1" applyBorder="1" applyAlignment="1" applyProtection="1">
      <alignment horizontal="right" vertical="center"/>
      <protection locked="0"/>
    </xf>
    <xf numFmtId="167" fontId="30" fillId="0" borderId="53" xfId="0" applyNumberFormat="1" applyFont="1" applyBorder="1" applyAlignment="1" applyProtection="1">
      <alignment horizontal="right" vertical="center"/>
      <protection locked="0"/>
    </xf>
    <xf numFmtId="165" fontId="30" fillId="0" borderId="53" xfId="0" applyNumberFormat="1" applyFont="1" applyFill="1" applyBorder="1" applyAlignment="1" applyProtection="1">
      <alignment horizontal="right" vertical="center" wrapText="1"/>
    </xf>
    <xf numFmtId="164" fontId="31" fillId="0" borderId="0" xfId="0" applyNumberFormat="1" applyFont="1" applyFill="1" applyBorder="1" applyAlignment="1" applyProtection="1">
      <alignment horizontal="center" vertical="center"/>
    </xf>
    <xf numFmtId="164" fontId="30" fillId="0" borderId="0" xfId="0" applyNumberFormat="1" applyFont="1" applyFill="1" applyBorder="1" applyAlignment="1" applyProtection="1">
      <alignment horizontal="left" vertical="center" wrapText="1"/>
    </xf>
    <xf numFmtId="164" fontId="30" fillId="0" borderId="0" xfId="0" applyNumberFormat="1" applyFont="1" applyFill="1" applyBorder="1" applyAlignment="1" applyProtection="1">
      <alignment horizontal="center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right" vertical="center"/>
    </xf>
    <xf numFmtId="164" fontId="30" fillId="0" borderId="0" xfId="0" applyNumberFormat="1" applyFont="1" applyFill="1" applyBorder="1" applyAlignment="1" applyProtection="1">
      <alignment horizontal="center" vertical="center" wrapText="1"/>
    </xf>
    <xf numFmtId="165" fontId="30" fillId="0" borderId="0" xfId="0" applyNumberFormat="1" applyFont="1" applyFill="1" applyBorder="1" applyAlignment="1" applyProtection="1">
      <alignment horizontal="right" vertical="center" wrapText="1"/>
    </xf>
    <xf numFmtId="0" fontId="30" fillId="0" borderId="1" xfId="0" applyFont="1" applyBorder="1" applyAlignment="1">
      <alignment horizontal="center"/>
    </xf>
    <xf numFmtId="0" fontId="30" fillId="0" borderId="1" xfId="0" applyFont="1" applyBorder="1"/>
    <xf numFmtId="4" fontId="30" fillId="0" borderId="1" xfId="0" applyNumberFormat="1" applyFont="1" applyBorder="1"/>
    <xf numFmtId="164" fontId="22" fillId="0" borderId="0" xfId="0" applyNumberFormat="1" applyFont="1" applyFill="1" applyBorder="1" applyAlignment="1" applyProtection="1">
      <alignment horizontal="left" vertical="center" wrapText="1"/>
    </xf>
    <xf numFmtId="169" fontId="21" fillId="0" borderId="0" xfId="0" applyNumberFormat="1" applyFont="1"/>
    <xf numFmtId="164" fontId="3" fillId="3" borderId="11" xfId="0" applyNumberFormat="1" applyFont="1" applyFill="1" applyBorder="1" applyAlignment="1" applyProtection="1">
      <alignment horizontal="center" vertical="center" wrapText="1"/>
    </xf>
    <xf numFmtId="164" fontId="3" fillId="3" borderId="9" xfId="0" applyNumberFormat="1" applyFont="1" applyFill="1" applyBorder="1" applyAlignment="1" applyProtection="1">
      <alignment horizontal="center" vertical="center" wrapText="1"/>
    </xf>
    <xf numFmtId="164" fontId="3" fillId="3" borderId="10" xfId="0" applyNumberFormat="1" applyFont="1" applyFill="1" applyBorder="1" applyAlignment="1" applyProtection="1">
      <alignment horizontal="center" vertical="center" wrapText="1"/>
    </xf>
    <xf numFmtId="164" fontId="3" fillId="3" borderId="14" xfId="0" applyNumberFormat="1" applyFont="1" applyFill="1" applyBorder="1" applyAlignment="1" applyProtection="1">
      <alignment horizontal="center" vertical="center" wrapText="1"/>
    </xf>
    <xf numFmtId="164" fontId="3" fillId="3" borderId="0" xfId="0" applyNumberFormat="1" applyFont="1" applyFill="1" applyBorder="1" applyAlignment="1" applyProtection="1">
      <alignment horizontal="center" vertical="center" wrapText="1"/>
    </xf>
    <xf numFmtId="164" fontId="3" fillId="3" borderId="13" xfId="0" applyNumberFormat="1" applyFont="1" applyFill="1" applyBorder="1" applyAlignment="1" applyProtection="1">
      <alignment horizontal="center" vertical="center" wrapText="1"/>
    </xf>
    <xf numFmtId="164" fontId="3" fillId="3" borderId="17" xfId="0" applyNumberFormat="1" applyFont="1" applyFill="1" applyBorder="1" applyAlignment="1" applyProtection="1">
      <alignment horizontal="center" vertical="center" wrapText="1"/>
    </xf>
    <xf numFmtId="164" fontId="3" fillId="3" borderId="15" xfId="0" applyNumberFormat="1" applyFont="1" applyFill="1" applyBorder="1" applyAlignment="1" applyProtection="1">
      <alignment horizontal="center" vertical="center" wrapText="1"/>
    </xf>
    <xf numFmtId="164" fontId="3" fillId="3" borderId="16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162"/>
  <sheetViews>
    <sheetView topLeftCell="A124" zoomScale="150" zoomScaleNormal="150" workbookViewId="0">
      <selection activeCell="C96" sqref="C96"/>
    </sheetView>
  </sheetViews>
  <sheetFormatPr defaultRowHeight="12.75" x14ac:dyDescent="0.2"/>
  <cols>
    <col min="1" max="1" width="4.42578125" style="153" customWidth="1"/>
    <col min="2" max="2" width="7.42578125" style="153" customWidth="1"/>
    <col min="3" max="3" width="45" customWidth="1"/>
    <col min="4" max="4" width="4.7109375" style="153" customWidth="1"/>
    <col min="5" max="5" width="12.140625" customWidth="1"/>
    <col min="6" max="6" width="9.140625" customWidth="1"/>
    <col min="7" max="7" width="14.7109375" customWidth="1"/>
    <col min="9" max="9" width="12" bestFit="1" customWidth="1"/>
    <col min="11" max="11" width="10.140625" bestFit="1" customWidth="1"/>
  </cols>
  <sheetData>
    <row r="1" spans="1:11" s="161" customFormat="1" ht="19.5" customHeight="1" x14ac:dyDescent="0.2">
      <c r="A1" s="257" t="s">
        <v>83</v>
      </c>
      <c r="B1" s="236"/>
      <c r="C1" s="159"/>
      <c r="D1" s="160"/>
      <c r="E1" s="159"/>
      <c r="F1" s="159" t="s">
        <v>130</v>
      </c>
      <c r="G1" s="159"/>
    </row>
    <row r="2" spans="1:11" s="161" customFormat="1" ht="12.75" customHeight="1" x14ac:dyDescent="0.2">
      <c r="A2" s="258" t="s">
        <v>131</v>
      </c>
      <c r="B2" s="237"/>
      <c r="C2" s="162"/>
      <c r="D2" s="163"/>
      <c r="F2" s="162"/>
      <c r="G2" s="159"/>
    </row>
    <row r="3" spans="1:11" s="161" customFormat="1" ht="18.75" customHeight="1" x14ac:dyDescent="0.2">
      <c r="A3" s="164" t="s">
        <v>0</v>
      </c>
      <c r="B3" s="165" t="s">
        <v>1</v>
      </c>
      <c r="C3" s="165" t="s">
        <v>2</v>
      </c>
      <c r="D3" s="166" t="s">
        <v>3</v>
      </c>
      <c r="E3" s="165" t="s">
        <v>4</v>
      </c>
      <c r="F3" s="165" t="s">
        <v>5</v>
      </c>
      <c r="G3" s="167" t="s">
        <v>6</v>
      </c>
    </row>
    <row r="4" spans="1:11" s="161" customFormat="1" ht="9" customHeight="1" x14ac:dyDescent="0.2">
      <c r="A4" s="168">
        <v>1</v>
      </c>
      <c r="B4" s="169">
        <v>3</v>
      </c>
      <c r="C4" s="169">
        <v>4</v>
      </c>
      <c r="D4" s="170">
        <v>5</v>
      </c>
      <c r="E4" s="169">
        <v>6</v>
      </c>
      <c r="F4" s="169">
        <v>7</v>
      </c>
      <c r="G4" s="171">
        <v>8</v>
      </c>
      <c r="K4" s="172"/>
    </row>
    <row r="5" spans="1:11" ht="10.5" customHeight="1" x14ac:dyDescent="0.2">
      <c r="A5" s="1"/>
      <c r="B5" s="1"/>
      <c r="C5" s="2" t="s">
        <v>7</v>
      </c>
      <c r="D5" s="1"/>
      <c r="E5" s="3"/>
      <c r="F5" s="4"/>
      <c r="G5" s="4"/>
    </row>
    <row r="6" spans="1:11" ht="10.5" customHeight="1" x14ac:dyDescent="0.2">
      <c r="A6" s="180" t="s">
        <v>129</v>
      </c>
      <c r="B6" s="181"/>
      <c r="C6" s="182"/>
      <c r="D6" s="181"/>
      <c r="E6" s="183"/>
      <c r="F6" s="184"/>
      <c r="G6" s="184"/>
      <c r="J6" s="276"/>
    </row>
    <row r="7" spans="1:11" s="275" customFormat="1" ht="19.5" x14ac:dyDescent="0.2">
      <c r="A7" s="175">
        <v>1</v>
      </c>
      <c r="B7" s="238">
        <v>112101242</v>
      </c>
      <c r="C7" s="190" t="s">
        <v>173</v>
      </c>
      <c r="D7" s="175" t="s">
        <v>69</v>
      </c>
      <c r="E7" s="191">
        <v>3</v>
      </c>
      <c r="F7" s="192"/>
      <c r="G7" s="192">
        <f>E7*F7</f>
        <v>0</v>
      </c>
    </row>
    <row r="8" spans="1:11" s="275" customFormat="1" ht="19.5" x14ac:dyDescent="0.2">
      <c r="A8" s="175">
        <v>2</v>
      </c>
      <c r="B8" s="238">
        <v>112201122</v>
      </c>
      <c r="C8" s="190" t="s">
        <v>174</v>
      </c>
      <c r="D8" s="175" t="s">
        <v>69</v>
      </c>
      <c r="E8" s="191">
        <v>3</v>
      </c>
      <c r="F8" s="192"/>
      <c r="G8" s="192">
        <f>E8*F8</f>
        <v>0</v>
      </c>
    </row>
    <row r="9" spans="1:11" s="275" customFormat="1" ht="19.5" x14ac:dyDescent="0.2">
      <c r="A9" s="175">
        <v>3</v>
      </c>
      <c r="B9" s="238">
        <v>111212112</v>
      </c>
      <c r="C9" s="281" t="s">
        <v>175</v>
      </c>
      <c r="D9" s="175" t="s">
        <v>8</v>
      </c>
      <c r="E9" s="191">
        <v>20.7</v>
      </c>
      <c r="F9" s="192"/>
      <c r="G9" s="192">
        <f>E9*F9</f>
        <v>0</v>
      </c>
    </row>
    <row r="10" spans="1:11" s="275" customFormat="1" ht="19.5" x14ac:dyDescent="0.2">
      <c r="A10" s="175">
        <v>4</v>
      </c>
      <c r="B10" s="175">
        <v>966002810</v>
      </c>
      <c r="C10" s="185" t="s">
        <v>176</v>
      </c>
      <c r="D10" s="175" t="s">
        <v>124</v>
      </c>
      <c r="E10" s="177">
        <v>33</v>
      </c>
      <c r="F10" s="178"/>
      <c r="G10" s="178">
        <f>E10*F10</f>
        <v>0</v>
      </c>
    </row>
    <row r="11" spans="1:11" ht="10.5" customHeight="1" x14ac:dyDescent="0.2">
      <c r="A11" s="202"/>
      <c r="B11" s="202"/>
      <c r="C11" s="203"/>
      <c r="D11" s="202"/>
      <c r="E11" s="204"/>
      <c r="F11" s="189" t="s">
        <v>70</v>
      </c>
      <c r="G11" s="189">
        <f>SUM(G7:G10)</f>
        <v>0</v>
      </c>
    </row>
    <row r="12" spans="1:11" ht="11.25" customHeight="1" x14ac:dyDescent="0.2">
      <c r="A12" s="180" t="s">
        <v>94</v>
      </c>
      <c r="B12" s="181"/>
      <c r="C12" s="182"/>
      <c r="D12" s="181"/>
      <c r="E12" s="183"/>
      <c r="F12" s="184"/>
      <c r="G12" s="184"/>
    </row>
    <row r="13" spans="1:11" ht="12" customHeight="1" x14ac:dyDescent="0.2">
      <c r="A13" s="175">
        <v>5</v>
      </c>
      <c r="B13" s="175">
        <v>183402111</v>
      </c>
      <c r="C13" s="185" t="s">
        <v>97</v>
      </c>
      <c r="D13" s="175" t="s">
        <v>8</v>
      </c>
      <c r="E13" s="177">
        <v>712.6</v>
      </c>
      <c r="F13" s="178"/>
      <c r="G13" s="178">
        <f>E13*F13</f>
        <v>0</v>
      </c>
      <c r="I13" s="6"/>
    </row>
    <row r="14" spans="1:11" s="151" customFormat="1" ht="18.75" customHeight="1" x14ac:dyDescent="0.2">
      <c r="A14" s="175">
        <v>6</v>
      </c>
      <c r="B14" s="175" t="s">
        <v>95</v>
      </c>
      <c r="C14" s="185" t="s">
        <v>96</v>
      </c>
      <c r="D14" s="175" t="s">
        <v>8</v>
      </c>
      <c r="E14" s="177">
        <f>E13</f>
        <v>712.6</v>
      </c>
      <c r="F14" s="178"/>
      <c r="G14" s="178">
        <f>E14*F14</f>
        <v>0</v>
      </c>
      <c r="H14" s="150"/>
      <c r="I14" s="6"/>
    </row>
    <row r="15" spans="1:11" s="151" customFormat="1" ht="21" customHeight="1" x14ac:dyDescent="0.2">
      <c r="A15" s="175">
        <v>7</v>
      </c>
      <c r="B15" s="238">
        <v>184802111</v>
      </c>
      <c r="C15" s="190" t="s">
        <v>128</v>
      </c>
      <c r="D15" s="175" t="s">
        <v>8</v>
      </c>
      <c r="E15" s="191">
        <f>E13</f>
        <v>712.6</v>
      </c>
      <c r="F15" s="192"/>
      <c r="G15" s="192">
        <f>E15*F15</f>
        <v>0</v>
      </c>
      <c r="H15" s="150"/>
      <c r="I15" s="6"/>
    </row>
    <row r="16" spans="1:11" s="151" customFormat="1" x14ac:dyDescent="0.2">
      <c r="A16" s="261">
        <v>8</v>
      </c>
      <c r="B16" s="271" t="s">
        <v>9</v>
      </c>
      <c r="C16" s="272" t="s">
        <v>208</v>
      </c>
      <c r="D16" s="261" t="s">
        <v>11</v>
      </c>
      <c r="E16" s="273">
        <v>5.5</v>
      </c>
      <c r="F16" s="274"/>
      <c r="G16" s="274">
        <f>E16*F16</f>
        <v>0</v>
      </c>
      <c r="H16" s="150"/>
      <c r="I16" s="6"/>
    </row>
    <row r="17" spans="1:11" s="283" customFormat="1" x14ac:dyDescent="0.2">
      <c r="A17" s="175">
        <v>9</v>
      </c>
      <c r="B17" s="238">
        <v>182101101</v>
      </c>
      <c r="C17" s="190" t="s">
        <v>177</v>
      </c>
      <c r="D17" s="175" t="s">
        <v>8</v>
      </c>
      <c r="E17" s="191">
        <v>46.5</v>
      </c>
      <c r="F17" s="192"/>
      <c r="G17" s="192">
        <f>E17*F17</f>
        <v>0</v>
      </c>
      <c r="H17" s="282"/>
      <c r="I17" s="279"/>
    </row>
    <row r="18" spans="1:11" s="151" customFormat="1" ht="11.25" customHeight="1" x14ac:dyDescent="0.2">
      <c r="A18" s="186"/>
      <c r="B18" s="186"/>
      <c r="C18" s="187"/>
      <c r="D18" s="186"/>
      <c r="E18" s="188"/>
      <c r="F18" s="189" t="s">
        <v>70</v>
      </c>
      <c r="G18" s="189">
        <f>SUM(G13:G17)</f>
        <v>0</v>
      </c>
      <c r="H18" s="150"/>
      <c r="I18" s="6"/>
    </row>
    <row r="19" spans="1:11" s="155" customFormat="1" ht="10.5" customHeight="1" x14ac:dyDescent="0.2">
      <c r="A19" s="198" t="s">
        <v>80</v>
      </c>
      <c r="B19" s="202"/>
      <c r="C19" s="203"/>
      <c r="D19" s="202"/>
      <c r="E19" s="204"/>
      <c r="F19" s="197"/>
      <c r="G19" s="197"/>
      <c r="H19" s="154"/>
      <c r="I19" s="6"/>
    </row>
    <row r="20" spans="1:11" ht="12" customHeight="1" x14ac:dyDescent="0.2">
      <c r="A20" s="261">
        <v>10</v>
      </c>
      <c r="B20" s="261" t="s">
        <v>9</v>
      </c>
      <c r="C20" s="266" t="s">
        <v>133</v>
      </c>
      <c r="D20" s="261" t="s">
        <v>10</v>
      </c>
      <c r="E20" s="267">
        <v>3</v>
      </c>
      <c r="F20" s="267"/>
      <c r="G20" s="268">
        <f t="shared" ref="G20:G28" si="0">E20*F20</f>
        <v>0</v>
      </c>
      <c r="H20" s="9"/>
      <c r="I20" s="6"/>
    </row>
    <row r="21" spans="1:11" ht="12.75" customHeight="1" x14ac:dyDescent="0.2">
      <c r="A21" s="261">
        <v>11</v>
      </c>
      <c r="B21" s="261" t="s">
        <v>9</v>
      </c>
      <c r="C21" s="266" t="s">
        <v>134</v>
      </c>
      <c r="D21" s="261" t="s">
        <v>10</v>
      </c>
      <c r="E21" s="267">
        <v>2</v>
      </c>
      <c r="F21" s="267"/>
      <c r="G21" s="268">
        <f t="shared" si="0"/>
        <v>0</v>
      </c>
      <c r="H21" s="9"/>
      <c r="I21" s="6"/>
    </row>
    <row r="22" spans="1:11" ht="12.75" customHeight="1" x14ac:dyDescent="0.2">
      <c r="A22" s="261">
        <v>12</v>
      </c>
      <c r="B22" s="261" t="s">
        <v>9</v>
      </c>
      <c r="C22" s="266" t="s">
        <v>135</v>
      </c>
      <c r="D22" s="261" t="s">
        <v>10</v>
      </c>
      <c r="E22" s="267">
        <v>3</v>
      </c>
      <c r="F22" s="267"/>
      <c r="G22" s="268">
        <f t="shared" si="0"/>
        <v>0</v>
      </c>
      <c r="H22" s="9"/>
      <c r="I22" s="6"/>
    </row>
    <row r="23" spans="1:11" ht="12.75" customHeight="1" x14ac:dyDescent="0.2">
      <c r="A23" s="261">
        <v>13</v>
      </c>
      <c r="B23" s="261" t="s">
        <v>9</v>
      </c>
      <c r="C23" s="266" t="s">
        <v>136</v>
      </c>
      <c r="D23" s="261" t="s">
        <v>10</v>
      </c>
      <c r="E23" s="267">
        <v>5</v>
      </c>
      <c r="F23" s="267"/>
      <c r="G23" s="268">
        <f t="shared" si="0"/>
        <v>0</v>
      </c>
      <c r="H23" s="9"/>
      <c r="I23" s="6"/>
    </row>
    <row r="24" spans="1:11" ht="12.75" customHeight="1" x14ac:dyDescent="0.2">
      <c r="A24" s="261">
        <v>14</v>
      </c>
      <c r="B24" s="261" t="s">
        <v>9</v>
      </c>
      <c r="C24" s="266" t="s">
        <v>137</v>
      </c>
      <c r="D24" s="261" t="s">
        <v>10</v>
      </c>
      <c r="E24" s="267">
        <v>3</v>
      </c>
      <c r="F24" s="267"/>
      <c r="G24" s="268">
        <f t="shared" si="0"/>
        <v>0</v>
      </c>
      <c r="H24" s="9"/>
      <c r="I24" s="6"/>
    </row>
    <row r="25" spans="1:11" ht="12.75" customHeight="1" x14ac:dyDescent="0.2">
      <c r="A25" s="261">
        <v>15</v>
      </c>
      <c r="B25" s="261" t="s">
        <v>9</v>
      </c>
      <c r="C25" s="266" t="s">
        <v>138</v>
      </c>
      <c r="D25" s="261" t="s">
        <v>10</v>
      </c>
      <c r="E25" s="267">
        <v>1</v>
      </c>
      <c r="F25" s="267"/>
      <c r="G25" s="268">
        <f t="shared" si="0"/>
        <v>0</v>
      </c>
      <c r="H25" s="9"/>
      <c r="I25" s="6"/>
    </row>
    <row r="26" spans="1:11" ht="12.75" customHeight="1" x14ac:dyDescent="0.2">
      <c r="A26" s="261">
        <v>16</v>
      </c>
      <c r="B26" s="261" t="s">
        <v>9</v>
      </c>
      <c r="C26" s="266" t="s">
        <v>139</v>
      </c>
      <c r="D26" s="261" t="s">
        <v>10</v>
      </c>
      <c r="E26" s="267">
        <v>1</v>
      </c>
      <c r="F26" s="267"/>
      <c r="G26" s="268">
        <f t="shared" si="0"/>
        <v>0</v>
      </c>
      <c r="H26" s="9"/>
      <c r="I26" s="6"/>
    </row>
    <row r="27" spans="1:11" ht="12.75" customHeight="1" x14ac:dyDescent="0.2">
      <c r="A27" s="261">
        <v>17</v>
      </c>
      <c r="B27" s="261" t="s">
        <v>9</v>
      </c>
      <c r="C27" s="266" t="s">
        <v>140</v>
      </c>
      <c r="D27" s="261" t="s">
        <v>10</v>
      </c>
      <c r="E27" s="267">
        <v>4</v>
      </c>
      <c r="F27" s="267"/>
      <c r="G27" s="268">
        <f t="shared" si="0"/>
        <v>0</v>
      </c>
      <c r="H27" s="9"/>
      <c r="I27" s="6"/>
    </row>
    <row r="28" spans="1:11" ht="12.75" customHeight="1" x14ac:dyDescent="0.2">
      <c r="A28" s="261">
        <v>18</v>
      </c>
      <c r="B28" s="261" t="s">
        <v>9</v>
      </c>
      <c r="C28" s="266" t="s">
        <v>141</v>
      </c>
      <c r="D28" s="261" t="s">
        <v>10</v>
      </c>
      <c r="E28" s="267">
        <v>1</v>
      </c>
      <c r="F28" s="267"/>
      <c r="G28" s="268">
        <f t="shared" si="0"/>
        <v>0</v>
      </c>
      <c r="H28" s="9"/>
      <c r="I28" s="6"/>
    </row>
    <row r="29" spans="1:11" ht="10.5" customHeight="1" x14ac:dyDescent="0.2">
      <c r="A29" s="175"/>
      <c r="B29" s="205"/>
      <c r="C29" s="206"/>
      <c r="D29" s="205"/>
      <c r="E29" s="177">
        <v>23</v>
      </c>
      <c r="F29" s="200"/>
      <c r="G29" s="178"/>
      <c r="H29" s="9"/>
      <c r="I29" s="6"/>
    </row>
    <row r="30" spans="1:11" s="5" customFormat="1" ht="20.25" customHeight="1" x14ac:dyDescent="0.2">
      <c r="A30" s="175">
        <v>19</v>
      </c>
      <c r="B30" s="175">
        <v>183101215</v>
      </c>
      <c r="C30" s="185" t="s">
        <v>86</v>
      </c>
      <c r="D30" s="175" t="s">
        <v>10</v>
      </c>
      <c r="E30" s="177">
        <f>E29</f>
        <v>23</v>
      </c>
      <c r="F30" s="217"/>
      <c r="G30" s="178">
        <f t="shared" ref="G30:G41" si="1">E30*F30</f>
        <v>0</v>
      </c>
      <c r="H30" s="10"/>
      <c r="I30" s="6"/>
      <c r="K30" s="6"/>
    </row>
    <row r="31" spans="1:11" s="5" customFormat="1" ht="20.25" customHeight="1" x14ac:dyDescent="0.2">
      <c r="A31" s="175">
        <v>20</v>
      </c>
      <c r="B31" s="175" t="s">
        <v>71</v>
      </c>
      <c r="C31" s="185" t="s">
        <v>72</v>
      </c>
      <c r="D31" s="175" t="s">
        <v>10</v>
      </c>
      <c r="E31" s="177">
        <f>E29</f>
        <v>23</v>
      </c>
      <c r="F31" s="217"/>
      <c r="G31" s="178">
        <f t="shared" si="1"/>
        <v>0</v>
      </c>
      <c r="H31" s="10"/>
      <c r="I31" s="6"/>
      <c r="K31" s="6"/>
    </row>
    <row r="32" spans="1:11" s="5" customFormat="1" ht="16.5" customHeight="1" x14ac:dyDescent="0.2">
      <c r="A32" s="7">
        <v>21</v>
      </c>
      <c r="B32" s="219" t="s">
        <v>104</v>
      </c>
      <c r="C32" s="218" t="s">
        <v>105</v>
      </c>
      <c r="D32" s="219" t="s">
        <v>10</v>
      </c>
      <c r="E32" s="217">
        <f>E29</f>
        <v>23</v>
      </c>
      <c r="F32" s="217"/>
      <c r="G32" s="8">
        <f>E32*F32</f>
        <v>0</v>
      </c>
      <c r="H32" s="10"/>
      <c r="I32" s="6"/>
      <c r="K32" s="6"/>
    </row>
    <row r="33" spans="1:9" s="5" customFormat="1" ht="20.25" customHeight="1" x14ac:dyDescent="0.2">
      <c r="A33" s="7">
        <v>22</v>
      </c>
      <c r="B33" s="219" t="s">
        <v>106</v>
      </c>
      <c r="C33" s="218" t="s">
        <v>73</v>
      </c>
      <c r="D33" s="219" t="s">
        <v>10</v>
      </c>
      <c r="E33" s="217">
        <f>E29</f>
        <v>23</v>
      </c>
      <c r="F33" s="217"/>
      <c r="G33" s="8">
        <f>E33*F33</f>
        <v>0</v>
      </c>
      <c r="H33" s="10"/>
      <c r="I33" s="6"/>
    </row>
    <row r="34" spans="1:9" ht="10.5" customHeight="1" x14ac:dyDescent="0.2">
      <c r="A34" s="270">
        <v>23</v>
      </c>
      <c r="B34" s="261" t="s">
        <v>9</v>
      </c>
      <c r="C34" s="254" t="s">
        <v>107</v>
      </c>
      <c r="D34" s="255" t="s">
        <v>10</v>
      </c>
      <c r="E34" s="256">
        <f>E29</f>
        <v>23</v>
      </c>
      <c r="F34" s="256"/>
      <c r="G34" s="260">
        <f>E34*F34</f>
        <v>0</v>
      </c>
      <c r="H34" s="9"/>
      <c r="I34" s="6"/>
    </row>
    <row r="35" spans="1:9" x14ac:dyDescent="0.2">
      <c r="A35" s="261">
        <v>24</v>
      </c>
      <c r="B35" s="261" t="s">
        <v>9</v>
      </c>
      <c r="C35" s="266" t="s">
        <v>184</v>
      </c>
      <c r="D35" s="261" t="s">
        <v>10</v>
      </c>
      <c r="E35" s="267">
        <v>115</v>
      </c>
      <c r="F35" s="268"/>
      <c r="G35" s="268">
        <f t="shared" si="1"/>
        <v>0</v>
      </c>
      <c r="H35" s="9"/>
      <c r="I35" s="6"/>
    </row>
    <row r="36" spans="1:9" ht="13.5" customHeight="1" x14ac:dyDescent="0.2">
      <c r="A36" s="261">
        <v>25</v>
      </c>
      <c r="B36" s="261" t="s">
        <v>9</v>
      </c>
      <c r="C36" s="266" t="s">
        <v>92</v>
      </c>
      <c r="D36" s="261" t="s">
        <v>74</v>
      </c>
      <c r="E36" s="267">
        <f>0.5*E29</f>
        <v>11.5</v>
      </c>
      <c r="F36" s="268"/>
      <c r="G36" s="268">
        <f t="shared" si="1"/>
        <v>0</v>
      </c>
      <c r="H36" s="9"/>
      <c r="I36" s="6"/>
    </row>
    <row r="37" spans="1:9" ht="10.5" customHeight="1" x14ac:dyDescent="0.2">
      <c r="A37" s="175">
        <v>26</v>
      </c>
      <c r="B37" s="175">
        <v>185804312</v>
      </c>
      <c r="C37" s="185" t="s">
        <v>93</v>
      </c>
      <c r="D37" s="175" t="s">
        <v>11</v>
      </c>
      <c r="E37" s="177">
        <f>0.08*E29</f>
        <v>1.84</v>
      </c>
      <c r="F37" s="178"/>
      <c r="G37" s="178">
        <f t="shared" si="1"/>
        <v>0</v>
      </c>
      <c r="H37" s="9"/>
      <c r="I37" s="6"/>
    </row>
    <row r="38" spans="1:9" ht="12" customHeight="1" x14ac:dyDescent="0.2">
      <c r="A38" s="175">
        <v>27</v>
      </c>
      <c r="B38" s="175" t="s">
        <v>75</v>
      </c>
      <c r="C38" s="185" t="s">
        <v>76</v>
      </c>
      <c r="D38" s="175" t="s">
        <v>11</v>
      </c>
      <c r="E38" s="177">
        <f>E37</f>
        <v>1.84</v>
      </c>
      <c r="F38" s="177"/>
      <c r="G38" s="178">
        <f t="shared" si="1"/>
        <v>0</v>
      </c>
      <c r="H38" s="9"/>
      <c r="I38" s="6"/>
    </row>
    <row r="39" spans="1:9" ht="12" customHeight="1" x14ac:dyDescent="0.2">
      <c r="A39" s="261">
        <v>28</v>
      </c>
      <c r="B39" s="261" t="s">
        <v>9</v>
      </c>
      <c r="C39" s="266" t="s">
        <v>127</v>
      </c>
      <c r="D39" s="261" t="s">
        <v>10</v>
      </c>
      <c r="E39" s="267">
        <f>E29*3</f>
        <v>69</v>
      </c>
      <c r="F39" s="268"/>
      <c r="G39" s="268">
        <f t="shared" si="1"/>
        <v>0</v>
      </c>
      <c r="H39" s="9"/>
      <c r="I39" s="6"/>
    </row>
    <row r="40" spans="1:9" ht="15" customHeight="1" x14ac:dyDescent="0.2">
      <c r="A40" s="175">
        <v>29</v>
      </c>
      <c r="B40" s="175" t="s">
        <v>87</v>
      </c>
      <c r="C40" s="185" t="s">
        <v>112</v>
      </c>
      <c r="D40" s="175" t="s">
        <v>8</v>
      </c>
      <c r="E40" s="177">
        <v>10</v>
      </c>
      <c r="F40" s="178"/>
      <c r="G40" s="178">
        <f t="shared" si="1"/>
        <v>0</v>
      </c>
      <c r="H40" s="9"/>
      <c r="I40" s="6"/>
    </row>
    <row r="41" spans="1:9" ht="12" customHeight="1" x14ac:dyDescent="0.2">
      <c r="A41" s="261">
        <v>30</v>
      </c>
      <c r="B41" s="261" t="s">
        <v>9</v>
      </c>
      <c r="C41" s="266" t="s">
        <v>187</v>
      </c>
      <c r="D41" s="261" t="s">
        <v>11</v>
      </c>
      <c r="E41" s="267">
        <f>E40*0.1</f>
        <v>1</v>
      </c>
      <c r="F41" s="268"/>
      <c r="G41" s="268">
        <f t="shared" si="1"/>
        <v>0</v>
      </c>
      <c r="H41" s="9"/>
      <c r="I41" s="6"/>
    </row>
    <row r="42" spans="1:9" x14ac:dyDescent="0.2">
      <c r="A42" s="221"/>
      <c r="B42" s="220"/>
      <c r="C42" s="207"/>
      <c r="D42" s="208"/>
      <c r="E42" s="209"/>
      <c r="F42" s="197" t="s">
        <v>70</v>
      </c>
      <c r="G42" s="197">
        <f>SUM(G20:G41)</f>
        <v>0</v>
      </c>
      <c r="H42" s="9"/>
      <c r="I42" s="6"/>
    </row>
    <row r="43" spans="1:9" x14ac:dyDescent="0.2">
      <c r="A43" s="222" t="s">
        <v>122</v>
      </c>
      <c r="B43" s="181"/>
      <c r="C43" s="229"/>
      <c r="D43" s="181"/>
      <c r="E43" s="230"/>
      <c r="F43" s="184"/>
      <c r="G43" s="184"/>
      <c r="H43" s="9"/>
    </row>
    <row r="44" spans="1:9" x14ac:dyDescent="0.2">
      <c r="A44" s="7">
        <v>32</v>
      </c>
      <c r="B44" s="219" t="s">
        <v>108</v>
      </c>
      <c r="C44" s="218" t="s">
        <v>109</v>
      </c>
      <c r="D44" s="219" t="s">
        <v>8</v>
      </c>
      <c r="E44" s="217">
        <v>217</v>
      </c>
      <c r="F44" s="217"/>
      <c r="G44" s="8">
        <f>E44*F44</f>
        <v>0</v>
      </c>
      <c r="H44" s="9"/>
    </row>
    <row r="45" spans="1:9" x14ac:dyDescent="0.2">
      <c r="A45" s="261">
        <v>33</v>
      </c>
      <c r="B45" s="242" t="s">
        <v>9</v>
      </c>
      <c r="C45" s="266" t="s">
        <v>142</v>
      </c>
      <c r="D45" s="269" t="s">
        <v>10</v>
      </c>
      <c r="E45" s="267">
        <v>55</v>
      </c>
      <c r="F45" s="268"/>
      <c r="G45" s="268">
        <f>E45*F45</f>
        <v>0</v>
      </c>
      <c r="H45" s="9"/>
      <c r="I45" s="6"/>
    </row>
    <row r="46" spans="1:9" x14ac:dyDescent="0.2">
      <c r="A46" s="261">
        <v>34</v>
      </c>
      <c r="B46" s="242" t="s">
        <v>9</v>
      </c>
      <c r="C46" s="266" t="s">
        <v>143</v>
      </c>
      <c r="D46" s="269" t="s">
        <v>10</v>
      </c>
      <c r="E46" s="267">
        <v>6</v>
      </c>
      <c r="F46" s="268"/>
      <c r="G46" s="268">
        <f t="shared" ref="G46:G73" si="2">E46*F46</f>
        <v>0</v>
      </c>
      <c r="H46" s="9"/>
      <c r="I46" s="6"/>
    </row>
    <row r="47" spans="1:9" x14ac:dyDescent="0.2">
      <c r="A47" s="261">
        <v>35</v>
      </c>
      <c r="B47" s="242" t="s">
        <v>9</v>
      </c>
      <c r="C47" s="266" t="s">
        <v>144</v>
      </c>
      <c r="D47" s="269" t="s">
        <v>10</v>
      </c>
      <c r="E47" s="267">
        <v>2</v>
      </c>
      <c r="F47" s="268"/>
      <c r="G47" s="268">
        <f t="shared" si="2"/>
        <v>0</v>
      </c>
      <c r="H47" s="9"/>
      <c r="I47" s="6"/>
    </row>
    <row r="48" spans="1:9" x14ac:dyDescent="0.2">
      <c r="A48" s="261">
        <v>36</v>
      </c>
      <c r="B48" s="242" t="s">
        <v>9</v>
      </c>
      <c r="C48" s="266" t="s">
        <v>145</v>
      </c>
      <c r="D48" s="269" t="s">
        <v>10</v>
      </c>
      <c r="E48" s="267">
        <v>1</v>
      </c>
      <c r="F48" s="268"/>
      <c r="G48" s="268">
        <f t="shared" si="2"/>
        <v>0</v>
      </c>
      <c r="H48" s="9"/>
      <c r="I48" s="6"/>
    </row>
    <row r="49" spans="1:9" x14ac:dyDescent="0.2">
      <c r="A49" s="261">
        <v>37</v>
      </c>
      <c r="B49" s="242" t="s">
        <v>9</v>
      </c>
      <c r="C49" s="266" t="s">
        <v>146</v>
      </c>
      <c r="D49" s="269" t="s">
        <v>10</v>
      </c>
      <c r="E49" s="267">
        <v>10</v>
      </c>
      <c r="F49" s="268"/>
      <c r="G49" s="268">
        <f t="shared" si="2"/>
        <v>0</v>
      </c>
      <c r="H49" s="9"/>
      <c r="I49" s="6"/>
    </row>
    <row r="50" spans="1:9" x14ac:dyDescent="0.2">
      <c r="A50" s="261">
        <v>38</v>
      </c>
      <c r="B50" s="242" t="s">
        <v>9</v>
      </c>
      <c r="C50" s="266" t="s">
        <v>147</v>
      </c>
      <c r="D50" s="269" t="s">
        <v>10</v>
      </c>
      <c r="E50" s="267">
        <v>16</v>
      </c>
      <c r="F50" s="268"/>
      <c r="G50" s="268">
        <f t="shared" si="2"/>
        <v>0</v>
      </c>
      <c r="H50" s="9"/>
      <c r="I50" s="6"/>
    </row>
    <row r="51" spans="1:9" x14ac:dyDescent="0.2">
      <c r="A51" s="261">
        <v>39</v>
      </c>
      <c r="B51" s="242" t="s">
        <v>9</v>
      </c>
      <c r="C51" s="266" t="s">
        <v>148</v>
      </c>
      <c r="D51" s="269" t="s">
        <v>10</v>
      </c>
      <c r="E51" s="267">
        <v>6</v>
      </c>
      <c r="F51" s="268"/>
      <c r="G51" s="268">
        <f t="shared" si="2"/>
        <v>0</v>
      </c>
      <c r="H51" s="9"/>
      <c r="I51" s="6"/>
    </row>
    <row r="52" spans="1:9" x14ac:dyDescent="0.2">
      <c r="A52" s="261">
        <v>40</v>
      </c>
      <c r="B52" s="242" t="s">
        <v>9</v>
      </c>
      <c r="C52" s="266" t="s">
        <v>149</v>
      </c>
      <c r="D52" s="269" t="s">
        <v>10</v>
      </c>
      <c r="E52" s="267">
        <v>5</v>
      </c>
      <c r="F52" s="268"/>
      <c r="G52" s="268">
        <f t="shared" si="2"/>
        <v>0</v>
      </c>
      <c r="H52" s="9"/>
      <c r="I52" s="6"/>
    </row>
    <row r="53" spans="1:9" x14ac:dyDescent="0.2">
      <c r="A53" s="261">
        <v>41</v>
      </c>
      <c r="B53" s="242" t="s">
        <v>9</v>
      </c>
      <c r="C53" s="266" t="s">
        <v>150</v>
      </c>
      <c r="D53" s="269" t="s">
        <v>10</v>
      </c>
      <c r="E53" s="267">
        <v>15</v>
      </c>
      <c r="F53" s="268"/>
      <c r="G53" s="268">
        <f t="shared" si="2"/>
        <v>0</v>
      </c>
      <c r="H53" s="9"/>
      <c r="I53" s="6"/>
    </row>
    <row r="54" spans="1:9" x14ac:dyDescent="0.2">
      <c r="A54" s="261">
        <v>42</v>
      </c>
      <c r="B54" s="242" t="s">
        <v>9</v>
      </c>
      <c r="C54" s="266" t="s">
        <v>151</v>
      </c>
      <c r="D54" s="269" t="s">
        <v>10</v>
      </c>
      <c r="E54" s="267">
        <v>3</v>
      </c>
      <c r="F54" s="268"/>
      <c r="G54" s="268">
        <f t="shared" si="2"/>
        <v>0</v>
      </c>
      <c r="H54" s="9"/>
      <c r="I54" s="6"/>
    </row>
    <row r="55" spans="1:9" x14ac:dyDescent="0.2">
      <c r="A55" s="261">
        <v>43</v>
      </c>
      <c r="B55" s="242" t="s">
        <v>9</v>
      </c>
      <c r="C55" s="266" t="s">
        <v>210</v>
      </c>
      <c r="D55" s="269" t="s">
        <v>10</v>
      </c>
      <c r="E55" s="267">
        <v>3</v>
      </c>
      <c r="F55" s="268"/>
      <c r="G55" s="268">
        <f t="shared" si="2"/>
        <v>0</v>
      </c>
      <c r="H55" s="9"/>
      <c r="I55" s="6"/>
    </row>
    <row r="56" spans="1:9" x14ac:dyDescent="0.2">
      <c r="A56" s="261">
        <v>44</v>
      </c>
      <c r="B56" s="242" t="s">
        <v>9</v>
      </c>
      <c r="C56" s="266" t="s">
        <v>199</v>
      </c>
      <c r="D56" s="269" t="s">
        <v>10</v>
      </c>
      <c r="E56" s="267">
        <v>18</v>
      </c>
      <c r="F56" s="268"/>
      <c r="G56" s="268">
        <f t="shared" si="2"/>
        <v>0</v>
      </c>
      <c r="H56" s="9"/>
      <c r="I56" s="6"/>
    </row>
    <row r="57" spans="1:9" x14ac:dyDescent="0.2">
      <c r="A57" s="261">
        <v>45</v>
      </c>
      <c r="B57" s="242" t="s">
        <v>9</v>
      </c>
      <c r="C57" s="266" t="s">
        <v>152</v>
      </c>
      <c r="D57" s="269" t="s">
        <v>10</v>
      </c>
      <c r="E57" s="267">
        <v>6</v>
      </c>
      <c r="F57" s="268"/>
      <c r="G57" s="268">
        <f t="shared" si="2"/>
        <v>0</v>
      </c>
      <c r="H57" s="9"/>
      <c r="I57" s="6"/>
    </row>
    <row r="58" spans="1:9" x14ac:dyDescent="0.2">
      <c r="A58" s="261">
        <v>46</v>
      </c>
      <c r="B58" s="242" t="s">
        <v>9</v>
      </c>
      <c r="C58" s="266" t="s">
        <v>200</v>
      </c>
      <c r="D58" s="269" t="s">
        <v>10</v>
      </c>
      <c r="E58" s="267">
        <v>17</v>
      </c>
      <c r="F58" s="268"/>
      <c r="G58" s="268">
        <f t="shared" si="2"/>
        <v>0</v>
      </c>
      <c r="H58" s="9"/>
      <c r="I58" s="6"/>
    </row>
    <row r="59" spans="1:9" x14ac:dyDescent="0.2">
      <c r="A59" s="261">
        <v>47</v>
      </c>
      <c r="B59" s="242" t="s">
        <v>9</v>
      </c>
      <c r="C59" s="266" t="s">
        <v>153</v>
      </c>
      <c r="D59" s="269" t="s">
        <v>10</v>
      </c>
      <c r="E59" s="267">
        <v>3</v>
      </c>
      <c r="F59" s="268"/>
      <c r="G59" s="268">
        <f t="shared" si="2"/>
        <v>0</v>
      </c>
      <c r="H59" s="9"/>
      <c r="I59" s="6"/>
    </row>
    <row r="60" spans="1:9" x14ac:dyDescent="0.2">
      <c r="A60" s="261">
        <v>48</v>
      </c>
      <c r="B60" s="242" t="s">
        <v>9</v>
      </c>
      <c r="C60" s="266" t="s">
        <v>154</v>
      </c>
      <c r="D60" s="269" t="s">
        <v>10</v>
      </c>
      <c r="E60" s="267">
        <v>0</v>
      </c>
      <c r="F60" s="268"/>
      <c r="G60" s="268">
        <f t="shared" si="2"/>
        <v>0</v>
      </c>
      <c r="H60" s="9"/>
      <c r="I60" s="6"/>
    </row>
    <row r="61" spans="1:9" x14ac:dyDescent="0.2">
      <c r="A61" s="261">
        <v>49</v>
      </c>
      <c r="B61" s="242" t="s">
        <v>9</v>
      </c>
      <c r="C61" s="266" t="s">
        <v>155</v>
      </c>
      <c r="D61" s="269" t="s">
        <v>10</v>
      </c>
      <c r="E61" s="267">
        <v>0</v>
      </c>
      <c r="F61" s="268"/>
      <c r="G61" s="268">
        <f t="shared" si="2"/>
        <v>0</v>
      </c>
      <c r="H61" s="9"/>
      <c r="I61" s="6"/>
    </row>
    <row r="62" spans="1:9" x14ac:dyDescent="0.2">
      <c r="A62" s="261">
        <v>50</v>
      </c>
      <c r="B62" s="242" t="s">
        <v>9</v>
      </c>
      <c r="C62" s="266" t="s">
        <v>156</v>
      </c>
      <c r="D62" s="269" t="s">
        <v>10</v>
      </c>
      <c r="E62" s="267">
        <v>0</v>
      </c>
      <c r="F62" s="268"/>
      <c r="G62" s="268">
        <f t="shared" si="2"/>
        <v>0</v>
      </c>
      <c r="H62" s="9"/>
      <c r="I62" s="6"/>
    </row>
    <row r="63" spans="1:9" x14ac:dyDescent="0.2">
      <c r="A63" s="261">
        <v>51</v>
      </c>
      <c r="B63" s="242" t="s">
        <v>9</v>
      </c>
      <c r="C63" s="266" t="s">
        <v>157</v>
      </c>
      <c r="D63" s="269" t="s">
        <v>10</v>
      </c>
      <c r="E63" s="267">
        <v>0</v>
      </c>
      <c r="F63" s="268"/>
      <c r="G63" s="268">
        <f t="shared" si="2"/>
        <v>0</v>
      </c>
      <c r="H63" s="9"/>
      <c r="I63" s="6"/>
    </row>
    <row r="64" spans="1:9" x14ac:dyDescent="0.2">
      <c r="A64" s="261">
        <v>52</v>
      </c>
      <c r="B64" s="242" t="s">
        <v>9</v>
      </c>
      <c r="C64" s="266" t="s">
        <v>158</v>
      </c>
      <c r="D64" s="269" t="s">
        <v>10</v>
      </c>
      <c r="E64" s="267">
        <v>0</v>
      </c>
      <c r="F64" s="268"/>
      <c r="G64" s="268">
        <f t="shared" si="2"/>
        <v>0</v>
      </c>
      <c r="H64" s="9"/>
      <c r="I64" s="6"/>
    </row>
    <row r="65" spans="1:9" x14ac:dyDescent="0.2">
      <c r="A65" s="261">
        <v>53</v>
      </c>
      <c r="B65" s="242" t="s">
        <v>9</v>
      </c>
      <c r="C65" s="266" t="s">
        <v>159</v>
      </c>
      <c r="D65" s="269" t="s">
        <v>10</v>
      </c>
      <c r="E65" s="267">
        <v>0</v>
      </c>
      <c r="F65" s="268"/>
      <c r="G65" s="268">
        <f t="shared" si="2"/>
        <v>0</v>
      </c>
      <c r="H65" s="9"/>
      <c r="I65" s="6"/>
    </row>
    <row r="66" spans="1:9" x14ac:dyDescent="0.2">
      <c r="A66" s="261">
        <v>54</v>
      </c>
      <c r="B66" s="242" t="s">
        <v>9</v>
      </c>
      <c r="C66" s="266" t="s">
        <v>160</v>
      </c>
      <c r="D66" s="269" t="s">
        <v>10</v>
      </c>
      <c r="E66" s="267">
        <v>0</v>
      </c>
      <c r="F66" s="268"/>
      <c r="G66" s="268">
        <f t="shared" si="2"/>
        <v>0</v>
      </c>
      <c r="H66" s="9"/>
      <c r="I66" s="6"/>
    </row>
    <row r="67" spans="1:9" x14ac:dyDescent="0.2">
      <c r="A67" s="261">
        <v>55</v>
      </c>
      <c r="B67" s="242" t="s">
        <v>9</v>
      </c>
      <c r="C67" s="266" t="s">
        <v>161</v>
      </c>
      <c r="D67" s="269" t="s">
        <v>10</v>
      </c>
      <c r="E67" s="267">
        <v>0</v>
      </c>
      <c r="F67" s="268"/>
      <c r="G67" s="268">
        <f t="shared" si="2"/>
        <v>0</v>
      </c>
      <c r="H67" s="9"/>
      <c r="I67" s="6"/>
    </row>
    <row r="68" spans="1:9" x14ac:dyDescent="0.2">
      <c r="A68" s="261">
        <v>56</v>
      </c>
      <c r="B68" s="242" t="s">
        <v>9</v>
      </c>
      <c r="C68" s="266" t="s">
        <v>162</v>
      </c>
      <c r="D68" s="269" t="s">
        <v>10</v>
      </c>
      <c r="E68" s="267">
        <v>0</v>
      </c>
      <c r="F68" s="268"/>
      <c r="G68" s="268">
        <f t="shared" si="2"/>
        <v>0</v>
      </c>
      <c r="H68" s="9"/>
      <c r="I68" s="6"/>
    </row>
    <row r="69" spans="1:9" x14ac:dyDescent="0.2">
      <c r="A69" s="261">
        <v>57</v>
      </c>
      <c r="B69" s="242" t="s">
        <v>9</v>
      </c>
      <c r="C69" s="266" t="s">
        <v>163</v>
      </c>
      <c r="D69" s="269" t="s">
        <v>10</v>
      </c>
      <c r="E69" s="267">
        <v>0</v>
      </c>
      <c r="F69" s="268"/>
      <c r="G69" s="268">
        <f t="shared" si="2"/>
        <v>0</v>
      </c>
      <c r="H69" s="9"/>
      <c r="I69" s="6"/>
    </row>
    <row r="70" spans="1:9" x14ac:dyDescent="0.2">
      <c r="A70" s="261">
        <v>58</v>
      </c>
      <c r="B70" s="242" t="s">
        <v>9</v>
      </c>
      <c r="C70" s="266" t="s">
        <v>164</v>
      </c>
      <c r="D70" s="269" t="s">
        <v>10</v>
      </c>
      <c r="E70" s="267">
        <v>0</v>
      </c>
      <c r="F70" s="268"/>
      <c r="G70" s="268">
        <f t="shared" si="2"/>
        <v>0</v>
      </c>
      <c r="H70" s="9"/>
      <c r="I70" s="6"/>
    </row>
    <row r="71" spans="1:9" x14ac:dyDescent="0.2">
      <c r="A71" s="261">
        <v>59</v>
      </c>
      <c r="B71" s="242" t="s">
        <v>9</v>
      </c>
      <c r="C71" s="266" t="s">
        <v>209</v>
      </c>
      <c r="D71" s="269" t="s">
        <v>10</v>
      </c>
      <c r="E71" s="267">
        <v>0</v>
      </c>
      <c r="F71" s="268"/>
      <c r="G71" s="268">
        <f t="shared" si="2"/>
        <v>0</v>
      </c>
      <c r="H71" s="9"/>
      <c r="I71" s="6"/>
    </row>
    <row r="72" spans="1:9" x14ac:dyDescent="0.2">
      <c r="A72" s="261">
        <v>60</v>
      </c>
      <c r="B72" s="242" t="s">
        <v>9</v>
      </c>
      <c r="C72" s="266" t="s">
        <v>165</v>
      </c>
      <c r="D72" s="269" t="s">
        <v>10</v>
      </c>
      <c r="E72" s="267">
        <v>0</v>
      </c>
      <c r="F72" s="268"/>
      <c r="G72" s="268">
        <f t="shared" si="2"/>
        <v>0</v>
      </c>
      <c r="H72" s="9"/>
      <c r="I72" s="6"/>
    </row>
    <row r="73" spans="1:9" x14ac:dyDescent="0.2">
      <c r="A73" s="261">
        <v>61</v>
      </c>
      <c r="B73" s="242" t="s">
        <v>9</v>
      </c>
      <c r="C73" s="266" t="s">
        <v>166</v>
      </c>
      <c r="D73" s="269" t="s">
        <v>10</v>
      </c>
      <c r="E73" s="267">
        <v>3</v>
      </c>
      <c r="F73" s="268"/>
      <c r="G73" s="268">
        <f t="shared" si="2"/>
        <v>0</v>
      </c>
      <c r="H73" s="9"/>
      <c r="I73" s="6"/>
    </row>
    <row r="74" spans="1:9" x14ac:dyDescent="0.2">
      <c r="A74" s="261">
        <v>62</v>
      </c>
      <c r="B74" s="242" t="s">
        <v>9</v>
      </c>
      <c r="C74" s="266" t="s">
        <v>171</v>
      </c>
      <c r="D74" s="269" t="s">
        <v>10</v>
      </c>
      <c r="E74" s="267">
        <v>0</v>
      </c>
      <c r="F74" s="268"/>
      <c r="G74" s="268">
        <f>E74*F74</f>
        <v>0</v>
      </c>
      <c r="H74" s="9"/>
      <c r="I74" s="6"/>
    </row>
    <row r="75" spans="1:9" x14ac:dyDescent="0.2">
      <c r="A75" s="175"/>
      <c r="B75" s="219"/>
      <c r="C75" s="231" t="s">
        <v>81</v>
      </c>
      <c r="D75" s="218"/>
      <c r="E75" s="217">
        <f>SUM(E45:E74)</f>
        <v>169</v>
      </c>
      <c r="F75" s="217"/>
      <c r="G75" s="178"/>
      <c r="H75" s="9"/>
    </row>
    <row r="76" spans="1:9" ht="19.5" x14ac:dyDescent="0.2">
      <c r="A76" s="175">
        <v>63</v>
      </c>
      <c r="B76" s="219" t="s">
        <v>113</v>
      </c>
      <c r="C76" s="218" t="s">
        <v>114</v>
      </c>
      <c r="D76" s="219" t="s">
        <v>10</v>
      </c>
      <c r="E76" s="217">
        <f>E75</f>
        <v>169</v>
      </c>
      <c r="F76" s="217"/>
      <c r="G76" s="178">
        <f>E76*F76</f>
        <v>0</v>
      </c>
      <c r="H76" s="9"/>
    </row>
    <row r="77" spans="1:9" ht="26.25" customHeight="1" x14ac:dyDescent="0.2">
      <c r="A77" s="175">
        <v>64</v>
      </c>
      <c r="B77" s="219" t="s">
        <v>115</v>
      </c>
      <c r="C77" s="218" t="s">
        <v>116</v>
      </c>
      <c r="D77" s="219" t="s">
        <v>10</v>
      </c>
      <c r="E77" s="217">
        <f>E75</f>
        <v>169</v>
      </c>
      <c r="F77" s="217"/>
      <c r="G77" s="178">
        <f t="shared" ref="G77:G83" si="3">E77*F77</f>
        <v>0</v>
      </c>
      <c r="H77" s="9"/>
    </row>
    <row r="78" spans="1:9" ht="12" customHeight="1" x14ac:dyDescent="0.2">
      <c r="A78" s="242">
        <v>65</v>
      </c>
      <c r="B78" s="242" t="s">
        <v>9</v>
      </c>
      <c r="C78" s="241" t="s">
        <v>117</v>
      </c>
      <c r="D78" s="242" t="s">
        <v>10</v>
      </c>
      <c r="E78" s="243">
        <f>E75*1</f>
        <v>169</v>
      </c>
      <c r="F78" s="244"/>
      <c r="G78" s="244">
        <f t="shared" si="3"/>
        <v>0</v>
      </c>
      <c r="H78" s="9"/>
      <c r="I78" s="6"/>
    </row>
    <row r="79" spans="1:9" ht="16.5" customHeight="1" x14ac:dyDescent="0.2">
      <c r="A79" s="242">
        <v>66</v>
      </c>
      <c r="B79" s="242" t="s">
        <v>9</v>
      </c>
      <c r="C79" s="241" t="s">
        <v>118</v>
      </c>
      <c r="D79" s="242" t="s">
        <v>74</v>
      </c>
      <c r="E79" s="243">
        <f>E75*0.05</f>
        <v>8.4500000000000011</v>
      </c>
      <c r="F79" s="244"/>
      <c r="G79" s="244">
        <f t="shared" si="3"/>
        <v>0</v>
      </c>
      <c r="H79" s="9"/>
      <c r="I79" s="6"/>
    </row>
    <row r="80" spans="1:9" x14ac:dyDescent="0.2">
      <c r="A80" s="232">
        <v>67</v>
      </c>
      <c r="B80" s="232">
        <v>185804312</v>
      </c>
      <c r="C80" s="233" t="s">
        <v>119</v>
      </c>
      <c r="D80" s="232" t="s">
        <v>11</v>
      </c>
      <c r="E80" s="234">
        <f>E75*0.005</f>
        <v>0.84499999999999997</v>
      </c>
      <c r="F80" s="235"/>
      <c r="G80" s="235">
        <f t="shared" si="3"/>
        <v>0</v>
      </c>
      <c r="H80" s="9"/>
    </row>
    <row r="81" spans="1:10" s="157" customFormat="1" ht="19.5" customHeight="1" x14ac:dyDescent="0.2">
      <c r="A81" s="232">
        <v>68</v>
      </c>
      <c r="B81" s="232">
        <v>18585111</v>
      </c>
      <c r="C81" s="233" t="s">
        <v>76</v>
      </c>
      <c r="D81" s="232" t="s">
        <v>11</v>
      </c>
      <c r="E81" s="234">
        <f>E80</f>
        <v>0.84499999999999997</v>
      </c>
      <c r="F81" s="234"/>
      <c r="G81" s="235">
        <f t="shared" si="3"/>
        <v>0</v>
      </c>
      <c r="H81" s="9"/>
      <c r="I81"/>
      <c r="J81"/>
    </row>
    <row r="82" spans="1:10" s="157" customFormat="1" x14ac:dyDescent="0.2">
      <c r="A82" s="175">
        <v>69</v>
      </c>
      <c r="B82" s="219" t="s">
        <v>87</v>
      </c>
      <c r="C82" s="218" t="s">
        <v>120</v>
      </c>
      <c r="D82" s="219" t="s">
        <v>8</v>
      </c>
      <c r="E82" s="217">
        <v>108.5</v>
      </c>
      <c r="F82" s="217"/>
      <c r="G82" s="178">
        <f t="shared" si="3"/>
        <v>0</v>
      </c>
      <c r="H82" s="9"/>
      <c r="I82"/>
      <c r="J82"/>
    </row>
    <row r="83" spans="1:10" s="157" customFormat="1" ht="14.25" customHeight="1" x14ac:dyDescent="0.2">
      <c r="A83" s="242">
        <v>70</v>
      </c>
      <c r="B83" s="242" t="s">
        <v>9</v>
      </c>
      <c r="C83" s="241" t="s">
        <v>185</v>
      </c>
      <c r="D83" s="242" t="s">
        <v>11</v>
      </c>
      <c r="E83" s="243">
        <f>E82*0.1</f>
        <v>10.850000000000001</v>
      </c>
      <c r="F83" s="244"/>
      <c r="G83" s="244">
        <f t="shared" si="3"/>
        <v>0</v>
      </c>
      <c r="H83" s="9"/>
      <c r="I83" s="6"/>
      <c r="J83"/>
    </row>
    <row r="84" spans="1:10" s="157" customFormat="1" ht="12.75" customHeight="1" x14ac:dyDescent="0.2">
      <c r="A84" s="152"/>
      <c r="B84" s="216"/>
      <c r="C84" s="194"/>
      <c r="D84" s="195"/>
      <c r="E84" s="196"/>
      <c r="F84" s="197" t="s">
        <v>70</v>
      </c>
      <c r="G84" s="197">
        <f>SUM(G44:G83)</f>
        <v>0</v>
      </c>
      <c r="H84" s="9"/>
      <c r="I84"/>
      <c r="J84"/>
    </row>
    <row r="85" spans="1:10" x14ac:dyDescent="0.2">
      <c r="A85" s="198" t="s">
        <v>167</v>
      </c>
      <c r="B85" s="199"/>
      <c r="C85" s="194"/>
      <c r="D85" s="195"/>
      <c r="E85" s="196"/>
      <c r="F85" s="184"/>
      <c r="G85" s="184"/>
      <c r="H85" s="11"/>
      <c r="I85" s="6"/>
      <c r="J85" s="157"/>
    </row>
    <row r="86" spans="1:10" x14ac:dyDescent="0.2">
      <c r="A86" s="7">
        <v>72</v>
      </c>
      <c r="B86" s="219" t="s">
        <v>108</v>
      </c>
      <c r="C86" s="218" t="s">
        <v>109</v>
      </c>
      <c r="D86" s="219" t="s">
        <v>8</v>
      </c>
      <c r="E86" s="217">
        <v>305</v>
      </c>
      <c r="F86" s="217"/>
      <c r="G86" s="8">
        <f>E86*F86</f>
        <v>0</v>
      </c>
      <c r="H86" s="11"/>
      <c r="I86" s="6"/>
      <c r="J86" s="157"/>
    </row>
    <row r="87" spans="1:10" x14ac:dyDescent="0.2">
      <c r="A87" s="261">
        <v>73</v>
      </c>
      <c r="B87" s="261" t="s">
        <v>9</v>
      </c>
      <c r="C87" s="266" t="s">
        <v>168</v>
      </c>
      <c r="D87" s="261" t="s">
        <v>10</v>
      </c>
      <c r="E87" s="267">
        <v>585</v>
      </c>
      <c r="F87" s="268"/>
      <c r="G87" s="268">
        <f t="shared" ref="G87:G94" si="4">E87*F87</f>
        <v>0</v>
      </c>
      <c r="H87" s="11"/>
      <c r="I87" s="6"/>
      <c r="J87" s="157"/>
    </row>
    <row r="88" spans="1:10" x14ac:dyDescent="0.2">
      <c r="A88" s="261">
        <v>74</v>
      </c>
      <c r="B88" s="261" t="s">
        <v>9</v>
      </c>
      <c r="C88" s="266" t="s">
        <v>169</v>
      </c>
      <c r="D88" s="261" t="s">
        <v>10</v>
      </c>
      <c r="E88" s="267">
        <v>357</v>
      </c>
      <c r="F88" s="268"/>
      <c r="G88" s="268">
        <f t="shared" si="4"/>
        <v>0</v>
      </c>
      <c r="H88" s="11"/>
      <c r="I88" s="6"/>
      <c r="J88" s="157"/>
    </row>
    <row r="89" spans="1:10" x14ac:dyDescent="0.2">
      <c r="A89" s="261">
        <v>75</v>
      </c>
      <c r="B89" s="261" t="s">
        <v>9</v>
      </c>
      <c r="C89" s="266" t="s">
        <v>170</v>
      </c>
      <c r="D89" s="261" t="s">
        <v>10</v>
      </c>
      <c r="E89" s="267">
        <v>328</v>
      </c>
      <c r="F89" s="268"/>
      <c r="G89" s="268">
        <f>E89*F89</f>
        <v>0</v>
      </c>
      <c r="H89" s="11"/>
      <c r="I89" s="6"/>
      <c r="J89" s="157"/>
    </row>
    <row r="90" spans="1:10" x14ac:dyDescent="0.2">
      <c r="A90" s="179"/>
      <c r="B90" s="179"/>
      <c r="C90" s="231" t="s">
        <v>81</v>
      </c>
      <c r="D90" s="175"/>
      <c r="E90" s="177">
        <f>SUM(E87:E89)</f>
        <v>1270</v>
      </c>
      <c r="F90" s="201"/>
      <c r="G90" s="201"/>
      <c r="H90" s="11"/>
      <c r="I90" s="6"/>
      <c r="J90" s="157"/>
    </row>
    <row r="91" spans="1:10" x14ac:dyDescent="0.2">
      <c r="A91" s="175">
        <v>76</v>
      </c>
      <c r="B91" s="175">
        <v>183204112</v>
      </c>
      <c r="C91" s="185" t="s">
        <v>98</v>
      </c>
      <c r="D91" s="175" t="s">
        <v>10</v>
      </c>
      <c r="E91" s="177">
        <f>E90</f>
        <v>1270</v>
      </c>
      <c r="F91" s="178"/>
      <c r="G91" s="178">
        <f t="shared" si="4"/>
        <v>0</v>
      </c>
      <c r="H91" s="11"/>
      <c r="I91" s="6"/>
      <c r="J91" s="157"/>
    </row>
    <row r="92" spans="1:10" x14ac:dyDescent="0.2">
      <c r="A92" s="175">
        <v>77</v>
      </c>
      <c r="B92" s="175" t="s">
        <v>87</v>
      </c>
      <c r="C92" s="185" t="s">
        <v>123</v>
      </c>
      <c r="D92" s="175" t="s">
        <v>8</v>
      </c>
      <c r="E92" s="177">
        <v>305</v>
      </c>
      <c r="F92" s="178"/>
      <c r="G92" s="178">
        <f t="shared" si="4"/>
        <v>0</v>
      </c>
      <c r="H92" s="9"/>
      <c r="I92" s="6"/>
    </row>
    <row r="93" spans="1:10" ht="19.5" x14ac:dyDescent="0.2">
      <c r="A93" s="261">
        <v>78</v>
      </c>
      <c r="B93" s="261" t="s">
        <v>9</v>
      </c>
      <c r="C93" s="266" t="s">
        <v>126</v>
      </c>
      <c r="D93" s="261" t="s">
        <v>11</v>
      </c>
      <c r="E93" s="267">
        <f>22*0.05</f>
        <v>1.1000000000000001</v>
      </c>
      <c r="F93" s="268"/>
      <c r="G93" s="268">
        <f t="shared" si="4"/>
        <v>0</v>
      </c>
      <c r="H93" s="9"/>
      <c r="I93" s="6"/>
    </row>
    <row r="94" spans="1:10" x14ac:dyDescent="0.2">
      <c r="A94" s="261">
        <v>79</v>
      </c>
      <c r="B94" s="242" t="s">
        <v>9</v>
      </c>
      <c r="C94" s="241" t="s">
        <v>186</v>
      </c>
      <c r="D94" s="242" t="s">
        <v>11</v>
      </c>
      <c r="E94" s="243">
        <v>28.9</v>
      </c>
      <c r="F94" s="244"/>
      <c r="G94" s="244">
        <f t="shared" si="4"/>
        <v>0</v>
      </c>
      <c r="H94" s="9"/>
      <c r="I94" s="6"/>
    </row>
    <row r="95" spans="1:10" x14ac:dyDescent="0.2">
      <c r="A95" s="216"/>
      <c r="B95" s="193"/>
      <c r="C95" s="194"/>
      <c r="D95" s="195"/>
      <c r="E95" s="196"/>
      <c r="F95" s="197" t="s">
        <v>70</v>
      </c>
      <c r="G95" s="197">
        <f>SUM(G86:G94)</f>
        <v>0</v>
      </c>
      <c r="H95" s="9"/>
      <c r="I95" s="6"/>
    </row>
    <row r="96" spans="1:10" x14ac:dyDescent="0.2">
      <c r="A96" s="198" t="s">
        <v>82</v>
      </c>
      <c r="B96" s="211"/>
      <c r="C96" s="210"/>
      <c r="D96" s="211"/>
      <c r="E96" s="210"/>
      <c r="F96" s="210"/>
      <c r="G96" s="197"/>
      <c r="H96" s="9"/>
      <c r="I96" s="6"/>
    </row>
    <row r="97" spans="1:10" x14ac:dyDescent="0.2">
      <c r="A97" s="175">
        <v>81</v>
      </c>
      <c r="B97" s="239" t="s">
        <v>79</v>
      </c>
      <c r="C97" s="223" t="s">
        <v>91</v>
      </c>
      <c r="D97" s="224" t="s">
        <v>8</v>
      </c>
      <c r="E97" s="225">
        <v>278.60000000000002</v>
      </c>
      <c r="F97" s="225"/>
      <c r="G97" s="226">
        <f t="shared" ref="G97:G102" si="5">E97*F97</f>
        <v>0</v>
      </c>
      <c r="H97" s="9"/>
      <c r="I97" s="6"/>
    </row>
    <row r="98" spans="1:10" x14ac:dyDescent="0.2">
      <c r="A98" s="175">
        <v>82</v>
      </c>
      <c r="B98" s="239" t="s">
        <v>88</v>
      </c>
      <c r="C98" s="223" t="s">
        <v>100</v>
      </c>
      <c r="D98" s="224" t="s">
        <v>8</v>
      </c>
      <c r="E98" s="225">
        <f>E97*0.6</f>
        <v>167.16</v>
      </c>
      <c r="F98" s="225"/>
      <c r="G98" s="226">
        <f t="shared" si="5"/>
        <v>0</v>
      </c>
      <c r="H98" s="9"/>
      <c r="I98" s="6"/>
    </row>
    <row r="99" spans="1:10" s="157" customFormat="1" ht="12.75" customHeight="1" x14ac:dyDescent="0.2">
      <c r="A99" s="175">
        <v>83</v>
      </c>
      <c r="B99" s="239" t="s">
        <v>77</v>
      </c>
      <c r="C99" s="223" t="s">
        <v>99</v>
      </c>
      <c r="D99" s="224" t="s">
        <v>8</v>
      </c>
      <c r="E99" s="225">
        <f>E97*0.4</f>
        <v>111.44000000000001</v>
      </c>
      <c r="F99" s="225"/>
      <c r="G99" s="226">
        <f t="shared" si="5"/>
        <v>0</v>
      </c>
      <c r="H99" s="9"/>
      <c r="I99" s="6"/>
      <c r="J99"/>
    </row>
    <row r="100" spans="1:10" s="157" customFormat="1" ht="12.75" customHeight="1" x14ac:dyDescent="0.2">
      <c r="A100" s="175">
        <v>84</v>
      </c>
      <c r="B100" s="239" t="s">
        <v>78</v>
      </c>
      <c r="C100" s="223" t="s">
        <v>89</v>
      </c>
      <c r="D100" s="224" t="s">
        <v>8</v>
      </c>
      <c r="E100" s="225">
        <f>E97</f>
        <v>278.60000000000002</v>
      </c>
      <c r="F100" s="225"/>
      <c r="G100" s="226">
        <f t="shared" si="5"/>
        <v>0</v>
      </c>
      <c r="H100" s="11"/>
      <c r="I100" s="6"/>
      <c r="J100"/>
    </row>
    <row r="101" spans="1:10" s="157" customFormat="1" ht="12.75" customHeight="1" x14ac:dyDescent="0.2">
      <c r="A101" s="261">
        <v>85</v>
      </c>
      <c r="B101" s="261" t="s">
        <v>9</v>
      </c>
      <c r="C101" s="262" t="s">
        <v>90</v>
      </c>
      <c r="D101" s="263" t="s">
        <v>74</v>
      </c>
      <c r="E101" s="264">
        <f>E97*0.03</f>
        <v>8.3580000000000005</v>
      </c>
      <c r="F101" s="264"/>
      <c r="G101" s="265">
        <f t="shared" si="5"/>
        <v>0</v>
      </c>
      <c r="H101" s="156"/>
      <c r="I101" s="6"/>
      <c r="J101"/>
    </row>
    <row r="102" spans="1:10" s="157" customFormat="1" ht="12.75" customHeight="1" x14ac:dyDescent="0.2">
      <c r="A102" s="175">
        <v>86</v>
      </c>
      <c r="B102" s="175">
        <v>111104211</v>
      </c>
      <c r="C102" s="185" t="s">
        <v>84</v>
      </c>
      <c r="D102" s="175" t="s">
        <v>85</v>
      </c>
      <c r="E102" s="177">
        <f>E97*2</f>
        <v>557.20000000000005</v>
      </c>
      <c r="F102" s="177"/>
      <c r="G102" s="178">
        <f t="shared" si="5"/>
        <v>0</v>
      </c>
      <c r="H102" s="11"/>
      <c r="I102" s="6"/>
      <c r="J102"/>
    </row>
    <row r="103" spans="1:10" s="157" customFormat="1" ht="12.75" customHeight="1" x14ac:dyDescent="0.2">
      <c r="A103" s="216"/>
      <c r="B103" s="216"/>
      <c r="C103" s="194"/>
      <c r="D103" s="195"/>
      <c r="E103" s="196"/>
      <c r="F103" s="197" t="s">
        <v>70</v>
      </c>
      <c r="G103" s="197">
        <f>SUM(G97:G102)</f>
        <v>0</v>
      </c>
      <c r="H103" s="156"/>
      <c r="I103" s="6"/>
      <c r="J103"/>
    </row>
    <row r="104" spans="1:10" s="275" customFormat="1" x14ac:dyDescent="0.2">
      <c r="A104" s="198" t="s">
        <v>211</v>
      </c>
      <c r="B104" s="280"/>
      <c r="D104" s="280"/>
      <c r="H104" s="278"/>
      <c r="I104" s="277"/>
    </row>
    <row r="105" spans="1:10" x14ac:dyDescent="0.2">
      <c r="A105" s="261">
        <v>87</v>
      </c>
      <c r="B105" s="259" t="s">
        <v>9</v>
      </c>
      <c r="C105" s="241" t="s">
        <v>182</v>
      </c>
      <c r="D105" s="242" t="s">
        <v>11</v>
      </c>
      <c r="E105" s="243">
        <v>1</v>
      </c>
      <c r="F105" s="244"/>
      <c r="G105" s="245">
        <f>E105*F105</f>
        <v>0</v>
      </c>
      <c r="H105" s="156"/>
      <c r="I105" s="6"/>
    </row>
    <row r="106" spans="1:10" x14ac:dyDescent="0.2">
      <c r="A106" s="175">
        <v>88</v>
      </c>
      <c r="B106" s="247" t="s">
        <v>121</v>
      </c>
      <c r="C106" s="246" t="s">
        <v>189</v>
      </c>
      <c r="D106" s="247" t="s">
        <v>8</v>
      </c>
      <c r="E106" s="248">
        <v>10</v>
      </c>
      <c r="F106" s="249"/>
      <c r="G106" s="250">
        <f>E106*F106</f>
        <v>0</v>
      </c>
      <c r="H106" s="156"/>
      <c r="I106" s="6"/>
    </row>
    <row r="107" spans="1:10" ht="19.5" x14ac:dyDescent="0.2">
      <c r="A107" s="261">
        <v>89</v>
      </c>
      <c r="B107" s="259" t="s">
        <v>9</v>
      </c>
      <c r="C107" s="289" t="s">
        <v>183</v>
      </c>
      <c r="D107" s="242" t="s">
        <v>11</v>
      </c>
      <c r="E107" s="243">
        <v>5.52</v>
      </c>
      <c r="F107" s="244"/>
      <c r="G107" s="245">
        <f>E107*F107</f>
        <v>0</v>
      </c>
      <c r="H107" s="156"/>
      <c r="I107" s="6"/>
    </row>
    <row r="108" spans="1:10" x14ac:dyDescent="0.2">
      <c r="A108" s="216"/>
      <c r="B108" s="252"/>
      <c r="C108" s="251"/>
      <c r="D108" s="252"/>
      <c r="E108" s="253"/>
      <c r="F108" s="197" t="s">
        <v>70</v>
      </c>
      <c r="G108" s="197">
        <f>SUM(G105:G107)</f>
        <v>0</v>
      </c>
      <c r="H108" s="156"/>
      <c r="I108" s="6"/>
    </row>
    <row r="109" spans="1:10" x14ac:dyDescent="0.2">
      <c r="A109" s="198" t="s">
        <v>193</v>
      </c>
      <c r="H109" s="156"/>
      <c r="I109" s="6"/>
    </row>
    <row r="110" spans="1:10" x14ac:dyDescent="0.2">
      <c r="A110" s="261">
        <v>90</v>
      </c>
      <c r="B110" s="259" t="s">
        <v>9</v>
      </c>
      <c r="C110" s="241" t="s">
        <v>182</v>
      </c>
      <c r="D110" s="242" t="s">
        <v>11</v>
      </c>
      <c r="E110" s="243">
        <f>12*0.1</f>
        <v>1.2000000000000002</v>
      </c>
      <c r="F110" s="244"/>
      <c r="G110" s="245">
        <f>E110*F110</f>
        <v>0</v>
      </c>
      <c r="H110" s="156"/>
      <c r="I110" s="6"/>
    </row>
    <row r="111" spans="1:10" x14ac:dyDescent="0.2">
      <c r="A111" s="175">
        <v>91</v>
      </c>
      <c r="B111" s="247" t="s">
        <v>121</v>
      </c>
      <c r="C111" s="246" t="s">
        <v>172</v>
      </c>
      <c r="D111" s="247" t="s">
        <v>8</v>
      </c>
      <c r="E111" s="248">
        <v>12</v>
      </c>
      <c r="F111" s="249"/>
      <c r="G111" s="250">
        <f>E111*F111</f>
        <v>0</v>
      </c>
      <c r="H111" s="156"/>
      <c r="I111" s="6"/>
    </row>
    <row r="112" spans="1:10" x14ac:dyDescent="0.2">
      <c r="A112" s="261">
        <v>92</v>
      </c>
      <c r="B112" s="259" t="s">
        <v>9</v>
      </c>
      <c r="C112" s="241" t="s">
        <v>201</v>
      </c>
      <c r="D112" s="242" t="s">
        <v>69</v>
      </c>
      <c r="E112" s="243">
        <v>7</v>
      </c>
      <c r="F112" s="244"/>
      <c r="G112" s="245">
        <f>E112*F112</f>
        <v>0</v>
      </c>
      <c r="H112" s="156"/>
      <c r="I112" s="6"/>
    </row>
    <row r="113" spans="1:9" x14ac:dyDescent="0.2">
      <c r="A113" s="293"/>
      <c r="B113" s="298"/>
      <c r="C113" s="294"/>
      <c r="D113" s="295"/>
      <c r="E113" s="296"/>
      <c r="F113" s="197" t="s">
        <v>70</v>
      </c>
      <c r="G113" s="197">
        <f>SUM(G110:G112)</f>
        <v>0</v>
      </c>
      <c r="H113" s="156"/>
      <c r="I113" s="6"/>
    </row>
    <row r="114" spans="1:9" x14ac:dyDescent="0.2">
      <c r="A114" s="198" t="s">
        <v>101</v>
      </c>
      <c r="B114" s="211"/>
      <c r="C114" s="210"/>
      <c r="D114" s="211"/>
      <c r="E114" s="210"/>
      <c r="F114" s="210"/>
      <c r="G114" s="197"/>
      <c r="H114" s="11"/>
      <c r="I114" s="6"/>
    </row>
    <row r="115" spans="1:9" s="276" customFormat="1" x14ac:dyDescent="0.2">
      <c r="A115" s="176">
        <v>93</v>
      </c>
      <c r="B115" s="240" t="s">
        <v>102</v>
      </c>
      <c r="C115" s="212" t="s">
        <v>125</v>
      </c>
      <c r="D115" s="213" t="s">
        <v>103</v>
      </c>
      <c r="E115" s="214">
        <v>9</v>
      </c>
      <c r="F115" s="214"/>
      <c r="G115" s="215">
        <f>E115*F115</f>
        <v>0</v>
      </c>
      <c r="H115" s="158"/>
      <c r="I115" s="279"/>
    </row>
    <row r="116" spans="1:9" x14ac:dyDescent="0.2">
      <c r="A116" s="216"/>
      <c r="B116" s="216"/>
      <c r="C116" s="194"/>
      <c r="D116" s="195"/>
      <c r="E116" s="196"/>
      <c r="F116" s="197" t="s">
        <v>70</v>
      </c>
      <c r="G116" s="197">
        <f>SUM(G115:G115)</f>
        <v>0</v>
      </c>
    </row>
    <row r="117" spans="1:9" x14ac:dyDescent="0.2">
      <c r="A117" s="198" t="s">
        <v>190</v>
      </c>
      <c r="B117" s="152"/>
      <c r="C117" s="9"/>
      <c r="D117" s="152"/>
      <c r="E117" s="9"/>
      <c r="F117" s="9"/>
      <c r="G117" s="9"/>
      <c r="H117" s="9"/>
    </row>
    <row r="118" spans="1:9" x14ac:dyDescent="0.2">
      <c r="A118" s="300">
        <v>94</v>
      </c>
      <c r="B118" s="300" t="s">
        <v>9</v>
      </c>
      <c r="C118" s="301" t="s">
        <v>192</v>
      </c>
      <c r="D118" s="300" t="s">
        <v>124</v>
      </c>
      <c r="E118" s="302">
        <v>10.7</v>
      </c>
      <c r="F118" s="302"/>
      <c r="G118" s="302">
        <f>PRODUCT(E118*F118)</f>
        <v>0</v>
      </c>
      <c r="H118" s="9"/>
      <c r="I118" s="227"/>
    </row>
    <row r="119" spans="1:9" x14ac:dyDescent="0.2">
      <c r="A119" s="152"/>
      <c r="B119" s="152"/>
      <c r="C119" s="9"/>
      <c r="D119" s="152"/>
      <c r="E119" s="9"/>
      <c r="F119" s="197" t="s">
        <v>70</v>
      </c>
      <c r="G119" s="197">
        <f>SUM(G118:G118)</f>
        <v>0</v>
      </c>
      <c r="H119" s="9"/>
    </row>
    <row r="120" spans="1:9" x14ac:dyDescent="0.2">
      <c r="A120" s="198" t="s">
        <v>194</v>
      </c>
      <c r="B120" s="152"/>
      <c r="C120" s="9"/>
      <c r="D120" s="152"/>
      <c r="E120" s="9"/>
      <c r="F120" s="9"/>
      <c r="G120" s="9"/>
      <c r="H120" s="9"/>
    </row>
    <row r="121" spans="1:9" x14ac:dyDescent="0.2">
      <c r="A121" s="300">
        <v>95</v>
      </c>
      <c r="B121" s="300" t="s">
        <v>9</v>
      </c>
      <c r="C121" s="301" t="s">
        <v>197</v>
      </c>
      <c r="D121" s="300" t="s">
        <v>8</v>
      </c>
      <c r="E121" s="302">
        <v>208</v>
      </c>
      <c r="F121" s="302"/>
      <c r="G121" s="302">
        <f>PRODUCT(E121*F121)</f>
        <v>0</v>
      </c>
      <c r="H121" s="9"/>
    </row>
    <row r="122" spans="1:9" x14ac:dyDescent="0.2">
      <c r="A122" s="300">
        <v>96</v>
      </c>
      <c r="B122" s="300" t="s">
        <v>9</v>
      </c>
      <c r="C122" s="301" t="s">
        <v>212</v>
      </c>
      <c r="D122" s="300" t="s">
        <v>8</v>
      </c>
      <c r="E122" s="302">
        <v>208</v>
      </c>
      <c r="F122" s="302"/>
      <c r="G122" s="302">
        <f>PRODUCT(E122*F122)</f>
        <v>0</v>
      </c>
      <c r="H122" s="9"/>
    </row>
    <row r="123" spans="1:9" x14ac:dyDescent="0.2">
      <c r="A123" s="175">
        <v>97</v>
      </c>
      <c r="B123" s="240" t="s">
        <v>102</v>
      </c>
      <c r="C123" s="285" t="s">
        <v>125</v>
      </c>
      <c r="D123" s="284" t="s">
        <v>103</v>
      </c>
      <c r="E123" s="234">
        <v>15</v>
      </c>
      <c r="F123" s="234"/>
      <c r="G123" s="235">
        <f>E123*F123</f>
        <v>0</v>
      </c>
      <c r="H123" s="9"/>
    </row>
    <row r="124" spans="1:9" x14ac:dyDescent="0.2">
      <c r="A124" s="152"/>
      <c r="B124" s="152"/>
      <c r="C124" s="9"/>
      <c r="D124" s="152"/>
      <c r="E124" s="9"/>
      <c r="F124" s="197" t="s">
        <v>70</v>
      </c>
      <c r="G124" s="197">
        <f>SUM(G121:G123)</f>
        <v>0</v>
      </c>
      <c r="H124" s="9"/>
    </row>
    <row r="125" spans="1:9" ht="6.6" customHeight="1" x14ac:dyDescent="0.2">
      <c r="A125" s="152"/>
      <c r="B125" s="152"/>
      <c r="C125" s="9"/>
      <c r="D125" s="152"/>
      <c r="E125" s="9"/>
      <c r="F125" s="9"/>
      <c r="G125" s="9"/>
    </row>
    <row r="126" spans="1:9" hidden="1" x14ac:dyDescent="0.2"/>
    <row r="127" spans="1:9" hidden="1" x14ac:dyDescent="0.2"/>
    <row r="128" spans="1:9" hidden="1" x14ac:dyDescent="0.2"/>
    <row r="129" spans="1:9" hidden="1" x14ac:dyDescent="0.2"/>
    <row r="130" spans="1:9" hidden="1" x14ac:dyDescent="0.2">
      <c r="A130" s="152"/>
      <c r="B130" s="152"/>
      <c r="C130" s="9"/>
      <c r="D130" s="152"/>
      <c r="E130" s="9"/>
      <c r="F130" s="197" t="s">
        <v>70</v>
      </c>
      <c r="G130" s="197" t="e">
        <f>SUM(#REF!)</f>
        <v>#REF!</v>
      </c>
    </row>
    <row r="131" spans="1:9" x14ac:dyDescent="0.2">
      <c r="A131" s="198" t="s">
        <v>195</v>
      </c>
      <c r="B131" s="152"/>
      <c r="C131" s="9"/>
      <c r="D131" s="152"/>
      <c r="E131" s="9"/>
      <c r="F131" s="9"/>
      <c r="G131" s="9"/>
    </row>
    <row r="132" spans="1:9" x14ac:dyDescent="0.2">
      <c r="A132" s="300">
        <v>98</v>
      </c>
      <c r="B132" s="300" t="s">
        <v>9</v>
      </c>
      <c r="C132" s="301" t="s">
        <v>196</v>
      </c>
      <c r="D132" s="300" t="s">
        <v>8</v>
      </c>
      <c r="E132" s="302">
        <v>74</v>
      </c>
      <c r="F132" s="302"/>
      <c r="G132" s="302">
        <f>PRODUCT(E132*F132)</f>
        <v>0</v>
      </c>
    </row>
    <row r="133" spans="1:9" x14ac:dyDescent="0.2">
      <c r="A133" s="300">
        <v>99</v>
      </c>
      <c r="B133" s="300" t="s">
        <v>9</v>
      </c>
      <c r="C133" s="301" t="s">
        <v>212</v>
      </c>
      <c r="D133" s="300" t="s">
        <v>8</v>
      </c>
      <c r="E133" s="302">
        <v>74</v>
      </c>
      <c r="F133" s="302"/>
      <c r="G133" s="302">
        <f>PRODUCT(E133*F133)</f>
        <v>0</v>
      </c>
    </row>
    <row r="134" spans="1:9" x14ac:dyDescent="0.2">
      <c r="A134" s="175">
        <v>100</v>
      </c>
      <c r="B134" s="240" t="s">
        <v>102</v>
      </c>
      <c r="C134" s="285" t="s">
        <v>125</v>
      </c>
      <c r="D134" s="284" t="s">
        <v>103</v>
      </c>
      <c r="E134" s="234">
        <v>9</v>
      </c>
      <c r="F134" s="234"/>
      <c r="G134" s="235">
        <f>E134*F134</f>
        <v>0</v>
      </c>
    </row>
    <row r="135" spans="1:9" x14ac:dyDescent="0.2">
      <c r="A135" s="152"/>
      <c r="B135" s="152"/>
      <c r="C135" s="9"/>
      <c r="D135" s="152"/>
      <c r="E135" s="9"/>
      <c r="F135" s="197" t="s">
        <v>70</v>
      </c>
      <c r="G135" s="197">
        <f>SUM(G132:G134)</f>
        <v>0</v>
      </c>
    </row>
    <row r="136" spans="1:9" s="275" customFormat="1" x14ac:dyDescent="0.2">
      <c r="A136" s="198" t="s">
        <v>180</v>
      </c>
      <c r="B136" s="280"/>
      <c r="D136" s="280"/>
      <c r="H136" s="278"/>
      <c r="I136" s="277"/>
    </row>
    <row r="137" spans="1:9" s="275" customFormat="1" ht="21.75" customHeight="1" x14ac:dyDescent="0.2">
      <c r="A137" s="261">
        <v>101</v>
      </c>
      <c r="B137" s="259" t="s">
        <v>9</v>
      </c>
      <c r="C137" s="241" t="s">
        <v>178</v>
      </c>
      <c r="D137" s="242" t="s">
        <v>69</v>
      </c>
      <c r="E137" s="243">
        <v>7</v>
      </c>
      <c r="F137" s="244"/>
      <c r="G137" s="245">
        <f>E137*F137</f>
        <v>0</v>
      </c>
      <c r="H137" s="156"/>
      <c r="I137" s="6"/>
    </row>
    <row r="138" spans="1:9" ht="19.5" x14ac:dyDescent="0.2">
      <c r="A138" s="175">
        <v>102</v>
      </c>
      <c r="B138" s="247">
        <v>338950135</v>
      </c>
      <c r="C138" s="246" t="s">
        <v>188</v>
      </c>
      <c r="D138" s="247" t="s">
        <v>10</v>
      </c>
      <c r="E138" s="248">
        <v>7</v>
      </c>
      <c r="F138" s="249"/>
      <c r="G138" s="250">
        <f>E138*F138</f>
        <v>0</v>
      </c>
      <c r="H138" s="156"/>
      <c r="I138" s="6"/>
    </row>
    <row r="139" spans="1:9" x14ac:dyDescent="0.2">
      <c r="A139" s="175">
        <v>103</v>
      </c>
      <c r="B139" s="247">
        <v>338950153</v>
      </c>
      <c r="C139" s="246" t="s">
        <v>179</v>
      </c>
      <c r="D139" s="247" t="s">
        <v>10</v>
      </c>
      <c r="E139" s="248">
        <v>7</v>
      </c>
      <c r="F139" s="249"/>
      <c r="G139" s="250">
        <f>E139*F139</f>
        <v>0</v>
      </c>
      <c r="H139" s="156"/>
      <c r="I139" s="6"/>
    </row>
    <row r="140" spans="1:9" s="287" customFormat="1" ht="19.5" x14ac:dyDescent="0.2">
      <c r="A140" s="261">
        <v>104</v>
      </c>
      <c r="B140" s="288" t="s">
        <v>9</v>
      </c>
      <c r="C140" s="289" t="s">
        <v>181</v>
      </c>
      <c r="D140" s="288" t="s">
        <v>8</v>
      </c>
      <c r="E140" s="290">
        <v>54.1</v>
      </c>
      <c r="F140" s="291"/>
      <c r="G140" s="292">
        <f>E140*F140</f>
        <v>0</v>
      </c>
      <c r="H140" s="286"/>
      <c r="I140" s="6"/>
    </row>
    <row r="141" spans="1:9" x14ac:dyDescent="0.2">
      <c r="A141" s="216"/>
      <c r="B141" s="252"/>
      <c r="C141" s="251"/>
      <c r="D141" s="252"/>
      <c r="E141" s="253"/>
      <c r="F141" s="197" t="s">
        <v>70</v>
      </c>
      <c r="G141" s="197">
        <f>SUM(G137:G140)</f>
        <v>0</v>
      </c>
      <c r="H141" s="156"/>
      <c r="I141" s="6"/>
    </row>
    <row r="142" spans="1:9" x14ac:dyDescent="0.2">
      <c r="A142" s="198" t="s">
        <v>191</v>
      </c>
      <c r="B142" s="298"/>
      <c r="C142" s="294"/>
      <c r="D142" s="295"/>
      <c r="E142" s="296"/>
      <c r="F142" s="297"/>
      <c r="G142" s="299"/>
      <c r="H142" s="156"/>
      <c r="I142" s="6"/>
    </row>
    <row r="143" spans="1:9" ht="19.5" x14ac:dyDescent="0.2">
      <c r="A143" s="261">
        <v>105</v>
      </c>
      <c r="B143" s="259" t="s">
        <v>9</v>
      </c>
      <c r="C143" s="241" t="s">
        <v>202</v>
      </c>
      <c r="D143" s="242" t="s">
        <v>69</v>
      </c>
      <c r="E143" s="243">
        <v>1</v>
      </c>
      <c r="F143" s="244"/>
      <c r="G143" s="245">
        <f>SUM(E143*F143)</f>
        <v>0</v>
      </c>
      <c r="H143" s="156"/>
      <c r="I143" s="6"/>
    </row>
    <row r="144" spans="1:9" x14ac:dyDescent="0.2">
      <c r="A144" s="216"/>
      <c r="B144" s="252"/>
      <c r="C144" s="251"/>
      <c r="D144" s="252"/>
      <c r="E144" s="253"/>
      <c r="F144" s="197" t="s">
        <v>70</v>
      </c>
      <c r="G144" s="197">
        <f>SUM(G143)</f>
        <v>0</v>
      </c>
      <c r="H144" s="156"/>
      <c r="I144" s="6"/>
    </row>
    <row r="145" spans="1:9" x14ac:dyDescent="0.2">
      <c r="A145" s="152"/>
      <c r="B145" s="152"/>
      <c r="C145" s="9"/>
      <c r="D145" s="152"/>
      <c r="E145" s="9"/>
      <c r="F145" s="9"/>
      <c r="G145" s="9"/>
    </row>
    <row r="146" spans="1:9" x14ac:dyDescent="0.2">
      <c r="C146" s="303" t="s">
        <v>203</v>
      </c>
      <c r="G146" s="304">
        <f>SUM(G144+G141+G135+G124+G119+G116+G113+G108+G103+G95+G84+G42+G18+G11)</f>
        <v>0</v>
      </c>
      <c r="I146" s="227"/>
    </row>
    <row r="147" spans="1:9" x14ac:dyDescent="0.2">
      <c r="C147" s="303" t="s">
        <v>205</v>
      </c>
      <c r="G147" s="304">
        <f>PRODUCT(G146*0.21+F150)</f>
        <v>0</v>
      </c>
    </row>
    <row r="148" spans="1:9" x14ac:dyDescent="0.2">
      <c r="C148" s="303" t="s">
        <v>204</v>
      </c>
      <c r="G148" s="304">
        <f>SUM(G146:G147)</f>
        <v>0</v>
      </c>
    </row>
    <row r="152" spans="1:9" x14ac:dyDescent="0.2">
      <c r="A152" s="152"/>
      <c r="B152" s="152"/>
      <c r="C152" s="9"/>
      <c r="D152" s="152"/>
      <c r="E152" s="9"/>
      <c r="F152" s="9"/>
      <c r="G152" s="9"/>
    </row>
    <row r="156" spans="1:9" x14ac:dyDescent="0.2">
      <c r="A156" s="152"/>
      <c r="B156" s="152"/>
      <c r="C156" s="9"/>
      <c r="D156" s="152"/>
      <c r="E156" s="9"/>
      <c r="F156" s="9"/>
      <c r="G156" s="9"/>
    </row>
    <row r="157" spans="1:9" x14ac:dyDescent="0.2">
      <c r="A157" s="152"/>
      <c r="B157" s="152"/>
      <c r="C157" s="9"/>
      <c r="D157" s="152"/>
      <c r="E157" s="9"/>
      <c r="F157" s="9"/>
      <c r="G157" s="9"/>
    </row>
    <row r="158" spans="1:9" x14ac:dyDescent="0.2">
      <c r="A158" s="152"/>
      <c r="B158" s="152"/>
      <c r="C158" s="9"/>
      <c r="D158" s="152"/>
      <c r="E158" s="9"/>
      <c r="F158" s="9"/>
      <c r="G158" s="9"/>
    </row>
    <row r="159" spans="1:9" x14ac:dyDescent="0.2">
      <c r="A159" s="152"/>
      <c r="B159" s="152"/>
      <c r="C159" s="9"/>
      <c r="D159" s="152"/>
      <c r="E159" s="9"/>
      <c r="F159" s="9"/>
      <c r="G159" s="9"/>
    </row>
    <row r="160" spans="1:9" x14ac:dyDescent="0.2">
      <c r="A160" s="152"/>
      <c r="B160" s="152"/>
      <c r="C160" s="9"/>
      <c r="D160" s="152"/>
      <c r="E160" s="9"/>
      <c r="F160" s="9"/>
      <c r="G160" s="9"/>
    </row>
    <row r="161" spans="1:7" x14ac:dyDescent="0.2">
      <c r="A161" s="152"/>
      <c r="B161" s="152"/>
      <c r="C161" s="9"/>
      <c r="D161" s="152"/>
      <c r="E161" s="9"/>
      <c r="F161" s="9"/>
      <c r="G161" s="9"/>
    </row>
    <row r="162" spans="1:7" x14ac:dyDescent="0.2">
      <c r="A162" s="152"/>
      <c r="B162" s="152"/>
      <c r="C162" s="9"/>
      <c r="D162" s="152"/>
      <c r="E162" s="9"/>
      <c r="F162" s="9"/>
      <c r="G162" s="9"/>
    </row>
  </sheetData>
  <printOptions horizontalCentered="1"/>
  <pageMargins left="0.19685039370078741" right="0.19685039370078741" top="0.78740157480314965" bottom="0.78740157480314965" header="0.51181102362204722" footer="0.51181102362204722"/>
  <pageSetup paperSize="9" orientation="portrait" horizontalDpi="150" verticalDpi="150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Q35"/>
  <sheetViews>
    <sheetView tabSelected="1" workbookViewId="0">
      <selection activeCell="S24" sqref="S24"/>
    </sheetView>
  </sheetViews>
  <sheetFormatPr defaultRowHeight="12.75" x14ac:dyDescent="0.2"/>
  <cols>
    <col min="1" max="1" width="2.28515625" customWidth="1"/>
    <col min="2" max="2" width="2.7109375" customWidth="1"/>
    <col min="3" max="3" width="2.5703125" customWidth="1"/>
    <col min="4" max="4" width="5.7109375" customWidth="1"/>
    <col min="5" max="5" width="9.28515625" customWidth="1"/>
    <col min="6" max="6" width="0.85546875" customWidth="1"/>
    <col min="7" max="7" width="2.42578125" customWidth="1"/>
    <col min="8" max="8" width="2.85546875" customWidth="1"/>
    <col min="9" max="9" width="8.7109375" customWidth="1"/>
    <col min="10" max="11" width="5.28515625" customWidth="1"/>
    <col min="12" max="12" width="2.42578125" customWidth="1"/>
    <col min="13" max="13" width="4.7109375" customWidth="1"/>
    <col min="14" max="14" width="12.85546875" customWidth="1"/>
    <col min="15" max="15" width="4.5703125" customWidth="1"/>
    <col min="16" max="16" width="15" customWidth="1"/>
    <col min="17" max="17" width="0.28515625" customWidth="1"/>
  </cols>
  <sheetData>
    <row r="1" spans="1:17" ht="27" thickBot="1" x14ac:dyDescent="0.25">
      <c r="A1" s="12"/>
      <c r="B1" s="13"/>
      <c r="C1" s="13"/>
      <c r="D1" s="13"/>
      <c r="E1" s="13"/>
      <c r="F1" s="14" t="s">
        <v>12</v>
      </c>
      <c r="G1" s="13"/>
      <c r="H1" s="13"/>
      <c r="I1" s="13"/>
      <c r="J1" s="13"/>
      <c r="K1" s="13"/>
      <c r="L1" s="13"/>
      <c r="M1" s="13"/>
      <c r="N1" s="13"/>
      <c r="O1" s="13"/>
      <c r="P1" s="13"/>
      <c r="Q1" s="15"/>
    </row>
    <row r="2" spans="1:17" x14ac:dyDescent="0.2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8"/>
    </row>
    <row r="3" spans="1:17" x14ac:dyDescent="0.2">
      <c r="A3" s="19"/>
      <c r="B3" s="20"/>
      <c r="C3" s="20"/>
      <c r="D3" s="20"/>
      <c r="E3" s="305" t="str">
        <f>ROZP!$A$2</f>
        <v>Stavba : TERAPEUTICKÁ ZAHRADA DOMOVA PRO SENIORY, ZASTÁVKA</v>
      </c>
      <c r="F3" s="306"/>
      <c r="G3" s="306"/>
      <c r="H3" s="306"/>
      <c r="I3" s="306"/>
      <c r="J3" s="307"/>
      <c r="K3" s="20"/>
      <c r="L3" s="23"/>
      <c r="M3" s="23"/>
      <c r="N3" s="20" t="s">
        <v>13</v>
      </c>
      <c r="O3" s="24" t="s">
        <v>14</v>
      </c>
      <c r="P3" s="25"/>
      <c r="Q3" s="26"/>
    </row>
    <row r="4" spans="1:17" x14ac:dyDescent="0.2">
      <c r="A4" s="19"/>
      <c r="B4" s="20"/>
      <c r="C4" s="20"/>
      <c r="D4" s="20"/>
      <c r="E4" s="308"/>
      <c r="F4" s="309"/>
      <c r="G4" s="309"/>
      <c r="H4" s="309"/>
      <c r="I4" s="309"/>
      <c r="J4" s="310"/>
      <c r="K4" s="20"/>
      <c r="L4" s="23"/>
      <c r="M4" s="23"/>
      <c r="N4" s="20" t="s">
        <v>15</v>
      </c>
      <c r="O4" s="29" t="s">
        <v>14</v>
      </c>
      <c r="P4" s="30"/>
      <c r="Q4" s="26"/>
    </row>
    <row r="5" spans="1:17" ht="22.5" customHeight="1" x14ac:dyDescent="0.2">
      <c r="A5" s="19"/>
      <c r="B5" s="20"/>
      <c r="C5" s="20"/>
      <c r="D5" s="20"/>
      <c r="E5" s="311"/>
      <c r="F5" s="312"/>
      <c r="G5" s="312"/>
      <c r="H5" s="312"/>
      <c r="I5" s="312"/>
      <c r="J5" s="313"/>
      <c r="K5" s="20"/>
      <c r="L5" s="23"/>
      <c r="M5" s="23"/>
      <c r="N5" s="20" t="s">
        <v>16</v>
      </c>
      <c r="O5" s="33"/>
      <c r="P5" s="173" t="s">
        <v>132</v>
      </c>
      <c r="Q5" s="26"/>
    </row>
    <row r="6" spans="1:17" x14ac:dyDescent="0.2">
      <c r="A6" s="34"/>
      <c r="B6" s="35"/>
      <c r="C6" s="35"/>
      <c r="D6" s="35"/>
      <c r="E6" s="35"/>
      <c r="F6" s="35"/>
      <c r="G6" s="35"/>
      <c r="H6" s="35"/>
      <c r="I6" s="35"/>
      <c r="J6" s="36"/>
      <c r="K6" s="35"/>
      <c r="L6" s="35"/>
      <c r="M6" s="35"/>
      <c r="N6" s="35" t="s">
        <v>17</v>
      </c>
      <c r="O6" s="35" t="s">
        <v>18</v>
      </c>
      <c r="P6" s="35"/>
      <c r="Q6" s="37"/>
    </row>
    <row r="7" spans="1:17" x14ac:dyDescent="0.2">
      <c r="A7" s="19" t="s">
        <v>19</v>
      </c>
      <c r="B7" s="20" t="s">
        <v>198</v>
      </c>
      <c r="C7" s="20"/>
      <c r="D7" s="20"/>
      <c r="E7" s="24" t="s">
        <v>206</v>
      </c>
      <c r="F7" s="21"/>
      <c r="G7" s="21"/>
      <c r="H7" s="21"/>
      <c r="I7" s="21"/>
      <c r="J7" s="22"/>
      <c r="K7" s="20"/>
      <c r="L7" s="38"/>
      <c r="M7" s="39"/>
      <c r="N7" s="40">
        <v>212733</v>
      </c>
      <c r="O7" s="41" t="s">
        <v>14</v>
      </c>
      <c r="P7" s="42"/>
      <c r="Q7" s="26"/>
    </row>
    <row r="8" spans="1:17" x14ac:dyDescent="0.2">
      <c r="A8" s="19"/>
      <c r="B8" s="20" t="s">
        <v>21</v>
      </c>
      <c r="C8" s="20"/>
      <c r="D8" s="20"/>
      <c r="E8" s="29" t="s">
        <v>207</v>
      </c>
      <c r="F8" s="27"/>
      <c r="G8" s="27"/>
      <c r="H8" s="27"/>
      <c r="I8" s="27"/>
      <c r="J8" s="28"/>
      <c r="K8" s="20"/>
      <c r="L8" s="38"/>
      <c r="M8" s="39"/>
      <c r="N8" s="40">
        <v>1836226</v>
      </c>
      <c r="O8" s="43" t="s">
        <v>14</v>
      </c>
      <c r="P8" s="42"/>
      <c r="Q8" s="26"/>
    </row>
    <row r="9" spans="1:17" x14ac:dyDescent="0.2">
      <c r="A9" s="19"/>
      <c r="B9" s="20" t="s">
        <v>22</v>
      </c>
      <c r="C9" s="20"/>
      <c r="D9" s="20"/>
      <c r="E9" s="33" t="s">
        <v>14</v>
      </c>
      <c r="F9" s="31"/>
      <c r="G9" s="31"/>
      <c r="H9" s="31"/>
      <c r="I9" s="31"/>
      <c r="J9" s="32"/>
      <c r="K9" s="20"/>
      <c r="L9" s="38"/>
      <c r="M9" s="39"/>
      <c r="N9" s="40" t="s">
        <v>14</v>
      </c>
      <c r="O9" s="43" t="s">
        <v>14</v>
      </c>
      <c r="P9" s="42"/>
      <c r="Q9" s="26"/>
    </row>
    <row r="10" spans="1:17" x14ac:dyDescent="0.2">
      <c r="A10" s="34"/>
      <c r="B10" s="35"/>
      <c r="C10" s="35"/>
      <c r="D10" s="35"/>
      <c r="E10" s="35" t="s">
        <v>23</v>
      </c>
      <c r="F10" s="35"/>
      <c r="G10" s="44" t="s">
        <v>24</v>
      </c>
      <c r="H10" s="44"/>
      <c r="I10" s="44"/>
      <c r="J10" s="35"/>
      <c r="K10" s="35"/>
      <c r="L10" s="45"/>
      <c r="M10" s="35"/>
      <c r="N10" s="35"/>
      <c r="O10" s="35"/>
      <c r="P10" s="35" t="s">
        <v>25</v>
      </c>
      <c r="Q10" s="37"/>
    </row>
    <row r="11" spans="1:17" x14ac:dyDescent="0.2">
      <c r="A11" s="19"/>
      <c r="B11" s="20"/>
      <c r="C11" s="20"/>
      <c r="D11" s="20"/>
      <c r="E11" s="46" t="s">
        <v>14</v>
      </c>
      <c r="F11" s="20"/>
      <c r="G11" s="43"/>
      <c r="H11" s="47"/>
      <c r="I11" s="42"/>
      <c r="J11" s="20"/>
      <c r="K11" s="20"/>
      <c r="L11" s="23"/>
      <c r="M11" s="38"/>
      <c r="O11" s="20"/>
      <c r="P11" s="49">
        <v>110</v>
      </c>
      <c r="Q11" s="26"/>
    </row>
    <row r="12" spans="1:17" ht="13.5" thickBot="1" x14ac:dyDescent="0.25">
      <c r="A12" s="50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 t="str">
        <f>ROZP!$F$1</f>
        <v>Datum : duben 2015</v>
      </c>
      <c r="O12" s="51"/>
      <c r="P12" s="48"/>
      <c r="Q12" s="52"/>
    </row>
    <row r="13" spans="1:17" x14ac:dyDescent="0.2">
      <c r="A13" s="53"/>
      <c r="B13" s="54"/>
      <c r="C13" s="54"/>
      <c r="D13" s="54"/>
      <c r="E13" s="54" t="s">
        <v>26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5"/>
    </row>
    <row r="14" spans="1:17" x14ac:dyDescent="0.2">
      <c r="A14" s="56"/>
      <c r="B14" s="57"/>
      <c r="C14" s="57"/>
      <c r="D14" s="57"/>
      <c r="E14" s="58" t="s">
        <v>14</v>
      </c>
      <c r="F14" s="57"/>
      <c r="G14" s="59"/>
      <c r="H14" s="57"/>
      <c r="I14" s="57"/>
      <c r="J14" s="58" t="s">
        <v>14</v>
      </c>
      <c r="K14" s="60"/>
      <c r="L14" s="59"/>
      <c r="M14" s="57"/>
      <c r="N14" s="57"/>
      <c r="O14" s="58" t="s">
        <v>14</v>
      </c>
      <c r="P14" s="58"/>
      <c r="Q14" s="61"/>
    </row>
    <row r="15" spans="1:17" ht="24.75" customHeight="1" x14ac:dyDescent="0.2">
      <c r="A15" s="62"/>
      <c r="B15" s="63" t="s">
        <v>27</v>
      </c>
      <c r="C15" s="63"/>
      <c r="D15" s="64"/>
      <c r="E15" s="59" t="s">
        <v>28</v>
      </c>
      <c r="F15" s="60"/>
      <c r="G15" s="59"/>
      <c r="H15" s="57" t="s">
        <v>27</v>
      </c>
      <c r="I15" s="60"/>
      <c r="J15" s="59" t="s">
        <v>28</v>
      </c>
      <c r="K15" s="60"/>
      <c r="L15" s="59"/>
      <c r="M15" s="57" t="s">
        <v>27</v>
      </c>
      <c r="N15" s="57"/>
      <c r="O15" s="59" t="s">
        <v>28</v>
      </c>
      <c r="P15" s="57"/>
      <c r="Q15" s="61"/>
    </row>
    <row r="16" spans="1:17" ht="13.5" thickBot="1" x14ac:dyDescent="0.25">
      <c r="A16" s="65"/>
      <c r="B16" s="66"/>
      <c r="C16" s="66"/>
      <c r="D16" s="67">
        <v>0</v>
      </c>
      <c r="E16" s="68">
        <v>0</v>
      </c>
      <c r="F16" s="69"/>
      <c r="G16" s="70"/>
      <c r="H16" s="66"/>
      <c r="I16" s="67">
        <v>0</v>
      </c>
      <c r="J16" s="68">
        <v>0</v>
      </c>
      <c r="K16" s="69"/>
      <c r="L16" s="70"/>
      <c r="M16" s="66"/>
      <c r="N16" s="71">
        <v>0</v>
      </c>
      <c r="O16" s="70"/>
      <c r="P16" s="72">
        <v>0</v>
      </c>
      <c r="Q16" s="73"/>
    </row>
    <row r="17" spans="1:17" ht="13.5" thickBot="1" x14ac:dyDescent="0.25">
      <c r="A17" s="74"/>
      <c r="B17" s="75"/>
      <c r="C17" s="75"/>
      <c r="D17" s="75"/>
      <c r="E17" s="75" t="s">
        <v>29</v>
      </c>
      <c r="F17" s="75"/>
      <c r="G17" s="75"/>
      <c r="H17" s="76"/>
      <c r="I17" s="77" t="s">
        <v>30</v>
      </c>
      <c r="J17" s="75"/>
      <c r="K17" s="75"/>
      <c r="L17" s="75"/>
      <c r="M17" s="75"/>
      <c r="N17" s="75"/>
      <c r="O17" s="75"/>
      <c r="P17" s="75"/>
      <c r="Q17" s="78"/>
    </row>
    <row r="18" spans="1:17" ht="22.5" customHeight="1" x14ac:dyDescent="0.2">
      <c r="A18" s="79" t="s">
        <v>31</v>
      </c>
      <c r="B18" s="80"/>
      <c r="C18" s="81" t="s">
        <v>32</v>
      </c>
      <c r="D18" s="82"/>
      <c r="E18" s="82"/>
      <c r="F18" s="83"/>
      <c r="G18" s="79" t="s">
        <v>33</v>
      </c>
      <c r="H18" s="84"/>
      <c r="I18" s="81" t="s">
        <v>34</v>
      </c>
      <c r="J18" s="82"/>
      <c r="K18" s="83"/>
      <c r="L18" s="79" t="s">
        <v>35</v>
      </c>
      <c r="M18" s="85"/>
      <c r="N18" s="81" t="s">
        <v>36</v>
      </c>
      <c r="O18" s="82"/>
      <c r="P18" s="82"/>
      <c r="Q18" s="83"/>
    </row>
    <row r="19" spans="1:17" ht="22.5" customHeight="1" x14ac:dyDescent="0.2">
      <c r="A19" s="86">
        <v>1</v>
      </c>
      <c r="B19" s="87" t="s">
        <v>37</v>
      </c>
      <c r="C19" s="88"/>
      <c r="D19" s="89" t="s">
        <v>38</v>
      </c>
      <c r="E19" s="90"/>
      <c r="F19" s="91"/>
      <c r="G19" s="86">
        <v>8</v>
      </c>
      <c r="H19" s="92" t="s">
        <v>39</v>
      </c>
      <c r="I19" s="93"/>
      <c r="J19" s="90">
        <v>0</v>
      </c>
      <c r="K19" s="91"/>
      <c r="L19" s="86">
        <v>13</v>
      </c>
      <c r="M19" s="94" t="s">
        <v>40</v>
      </c>
      <c r="N19" s="93"/>
      <c r="O19" s="95">
        <v>0</v>
      </c>
      <c r="P19" s="90">
        <v>0</v>
      </c>
      <c r="Q19" s="91"/>
    </row>
    <row r="20" spans="1:17" ht="22.5" customHeight="1" x14ac:dyDescent="0.2">
      <c r="A20" s="86">
        <v>2</v>
      </c>
      <c r="B20" s="96"/>
      <c r="C20" s="97"/>
      <c r="D20" s="89" t="s">
        <v>41</v>
      </c>
      <c r="E20" s="90"/>
      <c r="F20" s="91"/>
      <c r="G20" s="86">
        <v>9</v>
      </c>
      <c r="H20" s="92" t="s">
        <v>42</v>
      </c>
      <c r="I20" s="93"/>
      <c r="J20" s="90">
        <v>0</v>
      </c>
      <c r="K20" s="91"/>
      <c r="L20" s="86">
        <v>14</v>
      </c>
      <c r="M20" s="94" t="s">
        <v>43</v>
      </c>
      <c r="N20" s="93"/>
      <c r="O20" s="95">
        <v>0</v>
      </c>
      <c r="P20" s="90">
        <v>0</v>
      </c>
      <c r="Q20" s="91"/>
    </row>
    <row r="21" spans="1:17" ht="22.5" customHeight="1" x14ac:dyDescent="0.2">
      <c r="A21" s="86">
        <v>3</v>
      </c>
      <c r="B21" s="87" t="s">
        <v>44</v>
      </c>
      <c r="C21" s="88"/>
      <c r="D21" s="89" t="s">
        <v>38</v>
      </c>
      <c r="E21" s="90">
        <v>0</v>
      </c>
      <c r="F21" s="91"/>
      <c r="G21" s="86">
        <v>10</v>
      </c>
      <c r="H21" s="92" t="s">
        <v>45</v>
      </c>
      <c r="I21" s="93"/>
      <c r="J21" s="90">
        <v>0</v>
      </c>
      <c r="K21" s="91"/>
      <c r="L21" s="86">
        <v>15</v>
      </c>
      <c r="M21" s="94" t="s">
        <v>46</v>
      </c>
      <c r="N21" s="93"/>
      <c r="O21" s="95">
        <v>0</v>
      </c>
      <c r="P21" s="90">
        <v>0</v>
      </c>
      <c r="Q21" s="91"/>
    </row>
    <row r="22" spans="1:17" ht="22.5" customHeight="1" x14ac:dyDescent="0.2">
      <c r="A22" s="86">
        <v>4</v>
      </c>
      <c r="B22" s="96"/>
      <c r="C22" s="97"/>
      <c r="D22" s="89" t="s">
        <v>41</v>
      </c>
      <c r="E22" s="90">
        <v>0</v>
      </c>
      <c r="F22" s="91"/>
      <c r="G22" s="86">
        <v>11</v>
      </c>
      <c r="H22" s="94" t="s">
        <v>14</v>
      </c>
      <c r="I22" s="98"/>
      <c r="J22" s="90">
        <v>0</v>
      </c>
      <c r="K22" s="91"/>
      <c r="L22" s="86">
        <v>16</v>
      </c>
      <c r="M22" s="94" t="s">
        <v>47</v>
      </c>
      <c r="N22" s="93"/>
      <c r="O22" s="95">
        <v>0</v>
      </c>
      <c r="P22" s="90">
        <v>0</v>
      </c>
      <c r="Q22" s="91"/>
    </row>
    <row r="23" spans="1:17" ht="22.5" customHeight="1" x14ac:dyDescent="0.2">
      <c r="A23" s="86">
        <v>5</v>
      </c>
      <c r="B23" s="87" t="s">
        <v>48</v>
      </c>
      <c r="C23" s="88"/>
      <c r="D23" s="89" t="s">
        <v>38</v>
      </c>
      <c r="E23" s="90">
        <v>0</v>
      </c>
      <c r="F23" s="91"/>
      <c r="G23" s="99"/>
      <c r="H23" s="100"/>
      <c r="I23" s="93"/>
      <c r="J23" s="90"/>
      <c r="K23" s="91"/>
      <c r="L23" s="86">
        <v>17</v>
      </c>
      <c r="M23" s="94" t="s">
        <v>49</v>
      </c>
      <c r="N23" s="100"/>
      <c r="O23" s="95">
        <v>0</v>
      </c>
      <c r="P23" s="90">
        <v>0</v>
      </c>
      <c r="Q23" s="91"/>
    </row>
    <row r="24" spans="1:17" ht="22.5" customHeight="1" thickBot="1" x14ac:dyDescent="0.25">
      <c r="A24" s="86">
        <v>6</v>
      </c>
      <c r="B24" s="96"/>
      <c r="C24" s="97"/>
      <c r="D24" s="89" t="s">
        <v>41</v>
      </c>
      <c r="E24" s="90">
        <v>0</v>
      </c>
      <c r="F24" s="91"/>
      <c r="G24" s="99"/>
      <c r="H24" s="100"/>
      <c r="I24" s="93"/>
      <c r="J24" s="90"/>
      <c r="K24" s="91"/>
      <c r="L24" s="86">
        <v>18</v>
      </c>
      <c r="M24" s="92" t="s">
        <v>50</v>
      </c>
      <c r="N24" s="100"/>
      <c r="O24" s="100"/>
      <c r="P24" s="90">
        <v>0</v>
      </c>
      <c r="Q24" s="91"/>
    </row>
    <row r="25" spans="1:17" ht="22.5" customHeight="1" thickBot="1" x14ac:dyDescent="0.25">
      <c r="A25" s="86">
        <v>7</v>
      </c>
      <c r="B25" s="101" t="s">
        <v>51</v>
      </c>
      <c r="C25" s="100"/>
      <c r="D25" s="93"/>
      <c r="E25" s="102">
        <f>mat+E20</f>
        <v>0</v>
      </c>
      <c r="F25" s="103"/>
      <c r="G25" s="86">
        <v>12</v>
      </c>
      <c r="H25" s="101" t="s">
        <v>52</v>
      </c>
      <c r="I25" s="93"/>
      <c r="J25" s="102">
        <v>0</v>
      </c>
      <c r="K25" s="103"/>
      <c r="L25" s="86">
        <v>19</v>
      </c>
      <c r="M25" s="101" t="s">
        <v>53</v>
      </c>
      <c r="N25" s="100"/>
      <c r="O25" s="100"/>
      <c r="P25" s="102">
        <v>0</v>
      </c>
      <c r="Q25" s="103"/>
    </row>
    <row r="26" spans="1:17" ht="22.5" customHeight="1" thickBot="1" x14ac:dyDescent="0.25">
      <c r="A26" s="104">
        <v>20</v>
      </c>
      <c r="B26" s="105" t="s">
        <v>54</v>
      </c>
      <c r="C26" s="106"/>
      <c r="D26" s="107"/>
      <c r="E26" s="68">
        <v>0</v>
      </c>
      <c r="F26" s="73"/>
      <c r="G26" s="104">
        <v>21</v>
      </c>
      <c r="H26" s="105" t="s">
        <v>55</v>
      </c>
      <c r="I26" s="107"/>
      <c r="J26" s="68">
        <v>0</v>
      </c>
      <c r="K26" s="73"/>
      <c r="L26" s="104">
        <v>22</v>
      </c>
      <c r="M26" s="105" t="s">
        <v>56</v>
      </c>
      <c r="N26" s="106"/>
      <c r="O26" s="106"/>
      <c r="P26" s="68">
        <v>0</v>
      </c>
      <c r="Q26" s="73"/>
    </row>
    <row r="27" spans="1:17" ht="18" customHeight="1" thickBot="1" x14ac:dyDescent="0.25">
      <c r="A27" s="53" t="s">
        <v>21</v>
      </c>
      <c r="B27" s="108"/>
      <c r="C27" s="108"/>
      <c r="D27" s="108"/>
      <c r="E27" s="109"/>
      <c r="F27" s="110"/>
      <c r="G27" s="111"/>
      <c r="H27" s="109"/>
      <c r="I27" s="108"/>
      <c r="J27" s="109"/>
      <c r="K27" s="112"/>
      <c r="L27" s="79" t="s">
        <v>57</v>
      </c>
      <c r="M27" s="113"/>
      <c r="N27" s="81" t="s">
        <v>58</v>
      </c>
      <c r="O27" s="82"/>
      <c r="P27" s="82"/>
      <c r="Q27" s="83"/>
    </row>
    <row r="28" spans="1:17" ht="18" customHeight="1" thickBot="1" x14ac:dyDescent="0.25">
      <c r="A28" s="114"/>
      <c r="B28" s="115"/>
      <c r="C28" s="115"/>
      <c r="D28" s="115"/>
      <c r="E28" s="115"/>
      <c r="F28" s="116"/>
      <c r="G28" s="117"/>
      <c r="H28" s="115"/>
      <c r="I28" s="115"/>
      <c r="J28" s="118"/>
      <c r="K28" s="119"/>
      <c r="L28" s="86">
        <v>23</v>
      </c>
      <c r="M28" s="92" t="s">
        <v>59</v>
      </c>
      <c r="N28" s="100"/>
      <c r="O28" s="100"/>
      <c r="P28" s="304"/>
      <c r="Q28" s="120"/>
    </row>
    <row r="29" spans="1:17" ht="18" customHeight="1" x14ac:dyDescent="0.2">
      <c r="A29" s="121" t="s">
        <v>60</v>
      </c>
      <c r="B29" s="122"/>
      <c r="C29" s="122"/>
      <c r="D29" s="122"/>
      <c r="E29" s="123"/>
      <c r="F29" s="124"/>
      <c r="G29" s="125" t="s">
        <v>61</v>
      </c>
      <c r="H29" s="122"/>
      <c r="I29" s="122"/>
      <c r="J29" s="123"/>
      <c r="K29" s="126"/>
      <c r="L29" s="86">
        <v>24</v>
      </c>
      <c r="M29" s="228" t="s">
        <v>110</v>
      </c>
      <c r="N29" s="127">
        <v>0</v>
      </c>
      <c r="O29" s="128" t="s">
        <v>62</v>
      </c>
      <c r="P29" s="129">
        <v>0</v>
      </c>
      <c r="Q29" s="130"/>
    </row>
    <row r="30" spans="1:17" ht="18" customHeight="1" thickBot="1" x14ac:dyDescent="0.25">
      <c r="A30" s="131" t="s">
        <v>20</v>
      </c>
      <c r="B30" s="115"/>
      <c r="C30" s="115"/>
      <c r="D30" s="115"/>
      <c r="E30" s="115"/>
      <c r="F30" s="116"/>
      <c r="G30" s="132"/>
      <c r="H30" s="115"/>
      <c r="I30" s="115"/>
      <c r="J30" s="115"/>
      <c r="K30" s="133"/>
      <c r="L30" s="86">
        <v>25</v>
      </c>
      <c r="M30" s="228" t="s">
        <v>111</v>
      </c>
      <c r="N30" s="127">
        <f>P28</f>
        <v>0</v>
      </c>
      <c r="O30" s="128" t="s">
        <v>62</v>
      </c>
      <c r="P30" s="129">
        <f>N30*0.21</f>
        <v>0</v>
      </c>
      <c r="Q30" s="130"/>
    </row>
    <row r="31" spans="1:17" ht="18" customHeight="1" thickTop="1" thickBot="1" x14ac:dyDescent="0.25">
      <c r="A31" s="134"/>
      <c r="B31" s="115"/>
      <c r="C31" s="115"/>
      <c r="D31" s="115"/>
      <c r="E31" s="39"/>
      <c r="F31" s="116"/>
      <c r="G31" s="39"/>
      <c r="H31" s="115"/>
      <c r="I31" s="115"/>
      <c r="J31" s="118"/>
      <c r="K31" s="133"/>
      <c r="L31" s="104">
        <v>26</v>
      </c>
      <c r="M31" s="135" t="s">
        <v>63</v>
      </c>
      <c r="N31" s="106"/>
      <c r="O31" s="107"/>
      <c r="P31" s="174">
        <f>P28+P30</f>
        <v>0</v>
      </c>
      <c r="Q31" s="136"/>
    </row>
    <row r="32" spans="1:17" ht="18" customHeight="1" x14ac:dyDescent="0.2">
      <c r="A32" s="137" t="s">
        <v>60</v>
      </c>
      <c r="B32" s="115"/>
      <c r="C32" s="115"/>
      <c r="D32" s="115"/>
      <c r="E32" s="115"/>
      <c r="F32" s="116"/>
      <c r="G32" s="138" t="s">
        <v>61</v>
      </c>
      <c r="H32" s="115"/>
      <c r="I32" s="115"/>
      <c r="J32" s="115"/>
      <c r="K32" s="133"/>
      <c r="L32" s="79" t="s">
        <v>64</v>
      </c>
      <c r="M32" s="113"/>
      <c r="N32" s="81" t="s">
        <v>65</v>
      </c>
      <c r="O32" s="82"/>
      <c r="P32" s="82"/>
      <c r="Q32" s="83"/>
    </row>
    <row r="33" spans="1:17" ht="18" customHeight="1" x14ac:dyDescent="0.2">
      <c r="A33" s="139" t="s">
        <v>22</v>
      </c>
      <c r="B33" s="140"/>
      <c r="C33" s="140"/>
      <c r="D33" s="140"/>
      <c r="E33" s="140"/>
      <c r="F33" s="141"/>
      <c r="G33" s="142"/>
      <c r="H33" s="140"/>
      <c r="I33" s="140"/>
      <c r="J33" s="140"/>
      <c r="K33" s="143"/>
      <c r="L33" s="86">
        <v>27</v>
      </c>
      <c r="M33" s="92" t="s">
        <v>66</v>
      </c>
      <c r="N33" s="100"/>
      <c r="O33" s="100"/>
      <c r="P33" s="90">
        <v>0</v>
      </c>
      <c r="Q33" s="91"/>
    </row>
    <row r="34" spans="1:17" ht="18" customHeight="1" x14ac:dyDescent="0.2">
      <c r="A34" s="114"/>
      <c r="B34" s="115"/>
      <c r="C34" s="115"/>
      <c r="D34" s="115"/>
      <c r="E34" s="115"/>
      <c r="F34" s="116"/>
      <c r="G34" s="117"/>
      <c r="H34" s="115"/>
      <c r="I34" s="115"/>
      <c r="J34" s="115"/>
      <c r="K34" s="144"/>
      <c r="L34" s="86">
        <v>28</v>
      </c>
      <c r="M34" s="92" t="s">
        <v>67</v>
      </c>
      <c r="N34" s="100"/>
      <c r="O34" s="100"/>
      <c r="P34" s="90">
        <v>0</v>
      </c>
      <c r="Q34" s="91"/>
    </row>
    <row r="35" spans="1:17" ht="18" customHeight="1" thickBot="1" x14ac:dyDescent="0.25">
      <c r="A35" s="145" t="s">
        <v>60</v>
      </c>
      <c r="B35" s="146"/>
      <c r="C35" s="146"/>
      <c r="D35" s="146"/>
      <c r="E35" s="146"/>
      <c r="F35" s="147"/>
      <c r="G35" s="148" t="s">
        <v>61</v>
      </c>
      <c r="H35" s="146"/>
      <c r="I35" s="146"/>
      <c r="J35" s="146"/>
      <c r="K35" s="149"/>
      <c r="L35" s="104">
        <v>29</v>
      </c>
      <c r="M35" s="105" t="s">
        <v>68</v>
      </c>
      <c r="N35" s="106"/>
      <c r="O35" s="106"/>
      <c r="P35" s="68">
        <v>0</v>
      </c>
      <c r="Q35" s="73"/>
    </row>
  </sheetData>
  <mergeCells count="1">
    <mergeCell ref="E3:J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ROZP</vt:lpstr>
      <vt:lpstr>KRYC</vt:lpstr>
      <vt:lpstr>mat</vt:lpstr>
      <vt:lpstr>ROZP!Názvy_tisku</vt:lpstr>
      <vt:lpstr>ROZP!Oblast_tisku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Ivetka</dc:creator>
  <cp:lastModifiedBy>Kalinova Miroslava, Ing.</cp:lastModifiedBy>
  <cp:lastPrinted>2015-05-19T21:32:59Z</cp:lastPrinted>
  <dcterms:created xsi:type="dcterms:W3CDTF">2009-05-15T11:10:36Z</dcterms:created>
  <dcterms:modified xsi:type="dcterms:W3CDTF">2015-08-05T06:16:18Z</dcterms:modified>
</cp:coreProperties>
</file>